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こども保育課\◆保育幼稚園係\37放課後児童クラブ\R7\★学童公募関係\07  公告・HP\02.市HP\【確定版】要領、運営条件、様式等\"/>
    </mc:Choice>
  </mc:AlternateContent>
  <xr:revisionPtr revIDLastSave="0" documentId="13_ncr:1_{82A960C0-DA53-4471-9A09-333AD9847C69}" xr6:coauthVersionLast="36" xr6:coauthVersionMax="36" xr10:uidLastSave="{00000000-0000-0000-0000-000000000000}"/>
  <bookViews>
    <workbookView xWindow="0" yWindow="0" windowWidth="20490" windowHeight="7455" xr2:uid="{C5FDC704-59DB-4AD2-BC6E-149FE0A18F53}"/>
  </bookViews>
  <sheets>
    <sheet name="様式8号（資金計画書）" sheetId="4" r:id="rId1"/>
    <sheet name="様式8号別添（算出シート）" sheetId="3" r:id="rId2"/>
    <sheet name="算出シート " sheetId="1" state="hidden" r:id="rId3"/>
    <sheet name="様式８号記入例" sheetId="2" r:id="rId4"/>
  </sheets>
  <externalReferences>
    <externalReference r:id="rId5"/>
    <externalReference r:id="rId6"/>
  </externalReferences>
  <definedNames>
    <definedName name="aaaa" localSheetId="3">#REF!</definedName>
    <definedName name="aaaa" localSheetId="1">#REF!</definedName>
    <definedName name="aaaa">#REF!</definedName>
    <definedName name="as" localSheetId="2">#REF!</definedName>
    <definedName name="as" localSheetId="3">#REF!</definedName>
    <definedName name="as" localSheetId="1">#REF!</definedName>
    <definedName name="as">#REF!</definedName>
    <definedName name="bbbb" localSheetId="3">#REF!</definedName>
    <definedName name="bbbb" localSheetId="1">#REF!</definedName>
    <definedName name="bbbb">#REF!</definedName>
    <definedName name="por1c1r28c13rtp" localSheetId="2">#REF!</definedName>
    <definedName name="por1c1r28c13rtp" localSheetId="3">#REF!</definedName>
    <definedName name="por1c1r28c13rtp" localSheetId="1">#REF!</definedName>
    <definedName name="por1c1r28c13rtp">#REF!</definedName>
    <definedName name="_xlnm.Print_Area" localSheetId="2">'算出シート '!$A$1:$BF$69</definedName>
    <definedName name="_xlnm.Print_Area" localSheetId="0">'様式8号（資金計画書）'!$A$1:$M$46</definedName>
    <definedName name="_xlnm.Print_Area" localSheetId="3">様式８号記入例!$A$1:$N$69</definedName>
    <definedName name="_xlnm.Print_Area" localSheetId="1">'様式8号別添（算出シート）'!$A$1:$AF$57</definedName>
    <definedName name="ss" localSheetId="3">#REF!</definedName>
    <definedName name="ss" localSheetId="1">#REF!</definedName>
    <definedName name="ss">#REF!</definedName>
    <definedName name="あｓ" localSheetId="2">#REF!</definedName>
    <definedName name="あｓ" localSheetId="3">#REF!</definedName>
    <definedName name="あｓ" localSheetId="1">#REF!</definedName>
    <definedName name="あｓ">#REF!</definedName>
    <definedName name="コピー" localSheetId="3">#REF!</definedName>
    <definedName name="コピー" localSheetId="1">#REF!</definedName>
    <definedName name="コピー">#REF!</definedName>
    <definedName name="運営報告書28" localSheetId="2">#REF!</definedName>
    <definedName name="運営報告書28" localSheetId="3">#REF!</definedName>
    <definedName name="運営報告書28" localSheetId="1">#REF!</definedName>
    <definedName name="運営報告書28">#REF!</definedName>
    <definedName name="運営報告書３１" localSheetId="2">#REF!</definedName>
    <definedName name="運営報告書３１" localSheetId="3">#REF!</definedName>
    <definedName name="運営報告書３１" localSheetId="1">#REF!</definedName>
    <definedName name="運営報告書３１">#REF!</definedName>
    <definedName name="科目番号" localSheetId="1">[1]勘定科目表!$B$2:$C$29</definedName>
    <definedName name="科目番号">[1]勘定科目表!$B$2:$C$29</definedName>
    <definedName name="書き方" localSheetId="2">#REF!</definedName>
    <definedName name="書き方" localSheetId="3">#REF!</definedName>
    <definedName name="書き方" localSheetId="1">#REF!</definedName>
    <definedName name="書き方">#REF!</definedName>
    <definedName name="新" localSheetId="2">#REF!</definedName>
    <definedName name="新" localSheetId="3">#REF!</definedName>
    <definedName name="新" localSheetId="1">#REF!</definedName>
    <definedName name="新">#REF!</definedName>
    <definedName name="保育所別民改費担当者一覧" localSheetId="3">#REF!</definedName>
    <definedName name="保育所別民改費担当者一覧" localSheetId="1">#REF!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3" l="1"/>
  <c r="M15" i="3" l="1"/>
  <c r="M18" i="3"/>
  <c r="M10" i="1"/>
  <c r="AU49" i="1"/>
  <c r="E36" i="4"/>
  <c r="E20" i="4"/>
  <c r="E29" i="4" s="1"/>
  <c r="J55" i="3"/>
  <c r="F52" i="3"/>
  <c r="D52" i="3"/>
  <c r="J20" i="3"/>
  <c r="M20" i="3" s="1"/>
  <c r="F51" i="3"/>
  <c r="H51" i="3" s="1"/>
  <c r="D51" i="3"/>
  <c r="F50" i="3"/>
  <c r="H50" i="3" s="1"/>
  <c r="D50" i="3"/>
  <c r="AC48" i="3"/>
  <c r="J19" i="3" s="1"/>
  <c r="M19" i="3" s="1"/>
  <c r="AD44" i="3"/>
  <c r="Z42" i="3"/>
  <c r="AD42" i="3" s="1"/>
  <c r="Z41" i="3"/>
  <c r="AD41" i="3" s="1"/>
  <c r="Z40" i="3"/>
  <c r="AD40" i="3" s="1"/>
  <c r="AD43" i="3" s="1"/>
  <c r="AD45" i="3" s="1"/>
  <c r="J18" i="3" s="1"/>
  <c r="J40" i="3"/>
  <c r="M40" i="3" s="1"/>
  <c r="J9" i="3" s="1"/>
  <c r="M9" i="3" s="1"/>
  <c r="AC34" i="3"/>
  <c r="J17" i="3" s="1"/>
  <c r="M17" i="3" s="1"/>
  <c r="O34" i="3"/>
  <c r="K33" i="3"/>
  <c r="E33" i="3"/>
  <c r="E32" i="3"/>
  <c r="AC30" i="3"/>
  <c r="J15" i="3" s="1"/>
  <c r="G29" i="3"/>
  <c r="M29" i="3"/>
  <c r="K28" i="3"/>
  <c r="I28" i="3"/>
  <c r="G28" i="3"/>
  <c r="M28" i="3"/>
  <c r="G27" i="3"/>
  <c r="M27" i="3"/>
  <c r="AB26" i="3"/>
  <c r="K26" i="3"/>
  <c r="I26" i="3"/>
  <c r="G26" i="3"/>
  <c r="M26" i="3"/>
  <c r="AB25" i="3"/>
  <c r="K25" i="3"/>
  <c r="I25" i="3"/>
  <c r="G25" i="3"/>
  <c r="M25" i="3"/>
  <c r="AB24" i="3"/>
  <c r="G24" i="3"/>
  <c r="AB23" i="3"/>
  <c r="AB22" i="3"/>
  <c r="AB21" i="3"/>
  <c r="AM19" i="3"/>
  <c r="AC16" i="3"/>
  <c r="J13" i="3" s="1"/>
  <c r="M13" i="3" s="1"/>
  <c r="J14" i="3"/>
  <c r="M14" i="3" s="1"/>
  <c r="AC12" i="3"/>
  <c r="J12" i="3" s="1"/>
  <c r="M12" i="3" s="1"/>
  <c r="AC9" i="3"/>
  <c r="J11" i="3" s="1"/>
  <c r="M11" i="3" s="1"/>
  <c r="J8" i="3"/>
  <c r="M8" i="3" s="1"/>
  <c r="H52" i="3" l="1"/>
  <c r="H53" i="3" s="1"/>
  <c r="N49" i="3" s="1"/>
  <c r="N51" i="3" s="1"/>
  <c r="M55" i="3" s="1"/>
  <c r="J10" i="3" s="1"/>
  <c r="M10" i="3" s="1"/>
  <c r="D53" i="3"/>
  <c r="N50" i="3" s="1"/>
  <c r="J7" i="3"/>
  <c r="M7" i="3" s="1"/>
  <c r="F53" i="3"/>
  <c r="M21" i="3" l="1"/>
  <c r="J21" i="3"/>
  <c r="E41" i="4" l="1"/>
  <c r="E46" i="4" s="1"/>
  <c r="E51" i="2"/>
  <c r="E56" i="2"/>
  <c r="E36" i="2"/>
  <c r="E24" i="2"/>
  <c r="E16" i="2"/>
  <c r="E26" i="2" s="1"/>
  <c r="E45" i="2"/>
  <c r="AU43" i="1"/>
  <c r="AU24" i="1" l="1"/>
  <c r="AU34" i="1" s="1"/>
  <c r="F46" i="1" l="1"/>
  <c r="J8" i="1"/>
  <c r="M8" i="1" s="1"/>
  <c r="K57" i="1"/>
  <c r="J12" i="1" s="1"/>
  <c r="D48" i="1"/>
  <c r="D47" i="1"/>
  <c r="D46" i="1"/>
  <c r="M34" i="1"/>
  <c r="E27" i="1"/>
  <c r="K27" i="1"/>
  <c r="AP25" i="1"/>
  <c r="J13" i="1"/>
  <c r="M13" i="1" s="1"/>
  <c r="P13" i="1" s="1"/>
  <c r="J10" i="1" l="1"/>
  <c r="M12" i="1"/>
  <c r="P12" i="1" s="1"/>
  <c r="J9" i="1"/>
  <c r="M9" i="1" s="1"/>
  <c r="H46" i="1"/>
  <c r="F48" i="1"/>
  <c r="H48" i="1" s="1"/>
  <c r="F47" i="1"/>
  <c r="H47" i="1" s="1"/>
  <c r="D49" i="1"/>
  <c r="N46" i="1" s="1"/>
  <c r="H49" i="1" l="1"/>
  <c r="N45" i="1" s="1"/>
  <c r="N47" i="1" s="1"/>
  <c r="F49" i="1"/>
  <c r="G52" i="1" l="1"/>
  <c r="M52" i="1" s="1"/>
  <c r="J11" i="1" s="1"/>
  <c r="M11" i="1" l="1"/>
  <c r="J14" i="1"/>
  <c r="AU54" i="1" s="1"/>
  <c r="M14" i="1" l="1"/>
  <c r="P8" i="1"/>
  <c r="P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佐久本　太樹</author>
    <author>作成者</author>
  </authors>
  <commentList>
    <comment ref="W9" authorId="0" shapeId="0" xr:uid="{F06FC6DF-367A-4EFF-89EF-2CCCA6F7F447}">
      <text>
        <r>
          <rPr>
            <sz val="11"/>
            <color indexed="81"/>
            <rFont val="MS P ゴシック"/>
            <family val="3"/>
            <charset val="128"/>
          </rPr>
          <t>月数を選択（申請時は原則12月）</t>
        </r>
      </text>
    </comment>
    <comment ref="W12" authorId="0" shapeId="0" xr:uid="{190A9A2B-6E05-4C6F-9417-3B0C3FA42A0E}">
      <text>
        <r>
          <rPr>
            <sz val="12"/>
            <color indexed="81"/>
            <rFont val="MS P ゴシック"/>
            <family val="3"/>
            <charset val="128"/>
          </rPr>
          <t>賃貸物件（建物）に係る賃借料
※土地に係る賃借料は除く</t>
        </r>
      </text>
    </comment>
    <comment ref="Z20" authorId="1" shapeId="0" xr:uid="{AA8F0D6A-8A2E-4B6E-B905-9492DEE60E74}">
      <text>
        <r>
          <rPr>
            <b/>
            <sz val="11"/>
            <color indexed="81"/>
            <rFont val="MS P ゴシック"/>
            <family val="3"/>
            <charset val="128"/>
          </rPr>
          <t>実施する場合は〇</t>
        </r>
      </text>
    </comment>
    <comment ref="AA20" authorId="1" shapeId="0" xr:uid="{C87999DC-FEB3-4DD3-9A3F-D5C3147C22FB}">
      <text>
        <r>
          <rPr>
            <b/>
            <sz val="11"/>
            <color indexed="81"/>
            <rFont val="MS P ゴシック"/>
            <family val="3"/>
            <charset val="128"/>
          </rPr>
          <t>月数を選択（申請時は原則12月）</t>
        </r>
      </text>
    </comment>
    <comment ref="E23" authorId="1" shapeId="0" xr:uid="{E4046CD5-C8A5-4034-B583-63D22D97C8DE}">
      <text>
        <r>
          <rPr>
            <sz val="14"/>
            <color indexed="81"/>
            <rFont val="MS P ゴシック"/>
            <family val="3"/>
            <charset val="128"/>
          </rPr>
          <t>パターン選択</t>
        </r>
      </text>
    </comment>
    <comment ref="E24" authorId="1" shapeId="0" xr:uid="{0D41C6FC-9E2B-4EF3-8E26-FAE90492529B}">
      <text>
        <r>
          <rPr>
            <sz val="11"/>
            <color indexed="81"/>
            <rFont val="MS P ゴシック"/>
            <family val="3"/>
            <charset val="128"/>
          </rPr>
          <t xml:space="preserve">該当する欄に利用定員を入力。利用定員40人なら「36～45人」の欄に入力する。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8" authorId="0" shapeId="0" xr:uid="{875EDF04-AA06-498B-868A-A05B15A7895D}">
      <text>
        <r>
          <rPr>
            <sz val="9"/>
            <color indexed="81"/>
            <rFont val="ＭＳ Ｐゴシック"/>
            <family val="3"/>
            <charset val="128"/>
          </rPr>
          <t xml:space="preserve">左の計算式をもとに計算してください。
</t>
        </r>
      </text>
    </comment>
  </commentList>
</comments>
</file>

<file path=xl/sharedStrings.xml><?xml version="1.0" encoding="utf-8"?>
<sst xmlns="http://schemas.openxmlformats.org/spreadsheetml/2006/main" count="660" uniqueCount="254">
  <si>
    <t>クラブ名</t>
    <rPh sb="3" eb="4">
      <t>メイ</t>
    </rPh>
    <phoneticPr fontId="4"/>
  </si>
  <si>
    <t>（表１）</t>
    <rPh sb="1" eb="2">
      <t>ヒョウ</t>
    </rPh>
    <phoneticPr fontId="4"/>
  </si>
  <si>
    <t>区分</t>
    <rPh sb="0" eb="2">
      <t>クブン</t>
    </rPh>
    <phoneticPr fontId="4"/>
  </si>
  <si>
    <t>名称</t>
    <rPh sb="0" eb="2">
      <t>メイショウ</t>
    </rPh>
    <phoneticPr fontId="4"/>
  </si>
  <si>
    <t>補助算定額</t>
    <rPh sb="0" eb="2">
      <t>ホジョ</t>
    </rPh>
    <rPh sb="2" eb="4">
      <t>サンテイ</t>
    </rPh>
    <rPh sb="4" eb="5">
      <t>ガク</t>
    </rPh>
    <phoneticPr fontId="4"/>
  </si>
  <si>
    <t>予算額</t>
    <rPh sb="0" eb="3">
      <t>ヨサンガク</t>
    </rPh>
    <phoneticPr fontId="10"/>
  </si>
  <si>
    <t>区分ごと</t>
    <rPh sb="0" eb="2">
      <t>クブン</t>
    </rPh>
    <phoneticPr fontId="4"/>
  </si>
  <si>
    <t>放課後児童健全育成事業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phoneticPr fontId="4"/>
  </si>
  <si>
    <t>A</t>
    <phoneticPr fontId="4"/>
  </si>
  <si>
    <t>基本単価</t>
    <rPh sb="0" eb="2">
      <t>キホン</t>
    </rPh>
    <rPh sb="2" eb="4">
      <t>タンカ</t>
    </rPh>
    <phoneticPr fontId="4"/>
  </si>
  <si>
    <t>B</t>
    <phoneticPr fontId="4"/>
  </si>
  <si>
    <t>開所日数加算</t>
    <rPh sb="0" eb="2">
      <t>カイショ</t>
    </rPh>
    <rPh sb="2" eb="4">
      <t>ニッスウ</t>
    </rPh>
    <rPh sb="4" eb="6">
      <t>カサン</t>
    </rPh>
    <phoneticPr fontId="4"/>
  </si>
  <si>
    <t>平日分</t>
    <rPh sb="0" eb="2">
      <t>ヘイジツ</t>
    </rPh>
    <rPh sb="2" eb="3">
      <t>ブン</t>
    </rPh>
    <phoneticPr fontId="4"/>
  </si>
  <si>
    <t>D</t>
    <phoneticPr fontId="4"/>
  </si>
  <si>
    <t>長期休暇分</t>
    <rPh sb="0" eb="2">
      <t>チョウキ</t>
    </rPh>
    <rPh sb="2" eb="4">
      <t>キュウカ</t>
    </rPh>
    <rPh sb="4" eb="5">
      <t>ブン</t>
    </rPh>
    <phoneticPr fontId="4"/>
  </si>
  <si>
    <t>E</t>
    <phoneticPr fontId="4"/>
  </si>
  <si>
    <t>障害児受入推進事業</t>
    <rPh sb="0" eb="2">
      <t>ショウガイ</t>
    </rPh>
    <rPh sb="2" eb="3">
      <t>ジ</t>
    </rPh>
    <rPh sb="3" eb="5">
      <t>ウケイ</t>
    </rPh>
    <rPh sb="5" eb="7">
      <t>スイシン</t>
    </rPh>
    <rPh sb="7" eb="9">
      <t>ジギョウ</t>
    </rPh>
    <phoneticPr fontId="4"/>
  </si>
  <si>
    <t>放課後児童クラブ支援事業</t>
    <rPh sb="0" eb="3">
      <t>ホウカゴ</t>
    </rPh>
    <rPh sb="3" eb="5">
      <t>ジドウ</t>
    </rPh>
    <rPh sb="8" eb="10">
      <t>シエン</t>
    </rPh>
    <rPh sb="10" eb="12">
      <t>ジギョウ</t>
    </rPh>
    <phoneticPr fontId="4"/>
  </si>
  <si>
    <t>障害児受け入れのため専門職を配置。年額2,009,000円</t>
    <rPh sb="0" eb="3">
      <t>ショウガイジ</t>
    </rPh>
    <rPh sb="3" eb="4">
      <t>ウ</t>
    </rPh>
    <rPh sb="5" eb="6">
      <t>イ</t>
    </rPh>
    <rPh sb="10" eb="13">
      <t>センモンショク</t>
    </rPh>
    <rPh sb="14" eb="16">
      <t>ハイチ</t>
    </rPh>
    <rPh sb="17" eb="19">
      <t>ネンガク</t>
    </rPh>
    <rPh sb="28" eb="29">
      <t>エン</t>
    </rPh>
    <phoneticPr fontId="10"/>
  </si>
  <si>
    <t>F</t>
    <phoneticPr fontId="4"/>
  </si>
  <si>
    <t>事業の実施</t>
    <rPh sb="0" eb="2">
      <t>ジギョウ</t>
    </rPh>
    <rPh sb="3" eb="5">
      <t>ジッシ</t>
    </rPh>
    <phoneticPr fontId="4"/>
  </si>
  <si>
    <t>算定額</t>
    <rPh sb="0" eb="2">
      <t>サンテイ</t>
    </rPh>
    <rPh sb="2" eb="3">
      <t>ガク</t>
    </rPh>
    <phoneticPr fontId="4"/>
  </si>
  <si>
    <t>実施月数</t>
    <rPh sb="0" eb="2">
      <t>ジッシ</t>
    </rPh>
    <rPh sb="2" eb="4">
      <t>ゲッスウ</t>
    </rPh>
    <phoneticPr fontId="10"/>
  </si>
  <si>
    <t>障害児受入強化事業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ジギョウ</t>
    </rPh>
    <phoneticPr fontId="4"/>
  </si>
  <si>
    <t>H</t>
    <phoneticPr fontId="4"/>
  </si>
  <si>
    <t>障害児受入強化推進事業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スイシン</t>
    </rPh>
    <rPh sb="9" eb="11">
      <t>ジギョウ</t>
    </rPh>
    <phoneticPr fontId="4"/>
  </si>
  <si>
    <t>申請額合計</t>
    <rPh sb="0" eb="2">
      <t>シンセイ</t>
    </rPh>
    <rPh sb="2" eb="3">
      <t>ガク</t>
    </rPh>
    <rPh sb="3" eb="5">
      <t>ゴウケイ</t>
    </rPh>
    <phoneticPr fontId="4"/>
  </si>
  <si>
    <t>障害児受入推進事業</t>
    <rPh sb="0" eb="2">
      <t>ショウガイ</t>
    </rPh>
    <rPh sb="2" eb="3">
      <t>ジ</t>
    </rPh>
    <rPh sb="3" eb="5">
      <t>ウケイレ</t>
    </rPh>
    <rPh sb="5" eb="7">
      <t>スイシン</t>
    </rPh>
    <rPh sb="7" eb="9">
      <t>ジギョウ</t>
    </rPh>
    <phoneticPr fontId="4"/>
  </si>
  <si>
    <t>※各クラブ実際に計算し算出してみてください。算出シートの予算額合計（千円未満切捨て）が交付される補助金額となります。</t>
    <rPh sb="1" eb="2">
      <t>カク</t>
    </rPh>
    <rPh sb="5" eb="7">
      <t>ジッサイ</t>
    </rPh>
    <rPh sb="8" eb="10">
      <t>ケイサン</t>
    </rPh>
    <rPh sb="11" eb="13">
      <t>サンシュツ</t>
    </rPh>
    <rPh sb="22" eb="24">
      <t>サンシュツ</t>
    </rPh>
    <rPh sb="28" eb="30">
      <t>ヨサン</t>
    </rPh>
    <rPh sb="30" eb="31">
      <t>ガク</t>
    </rPh>
    <rPh sb="31" eb="33">
      <t>ゴウケイ</t>
    </rPh>
    <rPh sb="34" eb="40">
      <t>センエンミマンキリス</t>
    </rPh>
    <rPh sb="43" eb="45">
      <t>コウフ</t>
    </rPh>
    <rPh sb="48" eb="50">
      <t>ホジョ</t>
    </rPh>
    <rPh sb="50" eb="52">
      <t>キンガク</t>
    </rPh>
    <phoneticPr fontId="10"/>
  </si>
  <si>
    <t>障害児受入れ強化推進事業</t>
    <rPh sb="0" eb="2">
      <t>ショウガイ</t>
    </rPh>
    <rPh sb="2" eb="3">
      <t>ジ</t>
    </rPh>
    <rPh sb="3" eb="5">
      <t>ウケイ</t>
    </rPh>
    <rPh sb="6" eb="8">
      <t>キョウカ</t>
    </rPh>
    <rPh sb="8" eb="10">
      <t>スイシン</t>
    </rPh>
    <rPh sb="10" eb="12">
      <t>ジギョウ</t>
    </rPh>
    <phoneticPr fontId="4"/>
  </si>
  <si>
    <t>1か月</t>
    <rPh sb="2" eb="3">
      <t>ゲツ</t>
    </rPh>
    <phoneticPr fontId="10"/>
  </si>
  <si>
    <t>3人以上障害児受入れの際に、専門職員を配置。</t>
    <phoneticPr fontId="10"/>
  </si>
  <si>
    <t>障害児受入人数</t>
    <rPh sb="0" eb="2">
      <t>ショウガイ</t>
    </rPh>
    <rPh sb="2" eb="3">
      <t>ジ</t>
    </rPh>
    <rPh sb="3" eb="5">
      <t>ウケイレ</t>
    </rPh>
    <rPh sb="5" eb="7">
      <t>ニンズウ</t>
    </rPh>
    <phoneticPr fontId="10"/>
  </si>
  <si>
    <t>職員数</t>
    <rPh sb="0" eb="3">
      <t>ショクインスウ</t>
    </rPh>
    <phoneticPr fontId="10"/>
  </si>
  <si>
    <t>単価</t>
    <rPh sb="0" eb="2">
      <t>タンカ</t>
    </rPh>
    <phoneticPr fontId="10"/>
  </si>
  <si>
    <t>該当</t>
    <rPh sb="0" eb="2">
      <t>ガイトウ</t>
    </rPh>
    <phoneticPr fontId="10"/>
  </si>
  <si>
    <t>支援の単位</t>
    <rPh sb="0" eb="2">
      <t>シエン</t>
    </rPh>
    <rPh sb="3" eb="5">
      <t>タンイ</t>
    </rPh>
    <phoneticPr fontId="4"/>
  </si>
  <si>
    <t>児童数</t>
    <rPh sb="0" eb="2">
      <t>ジドウ</t>
    </rPh>
    <rPh sb="2" eb="3">
      <t>スウ</t>
    </rPh>
    <phoneticPr fontId="4"/>
  </si>
  <si>
    <t>計算式</t>
    <rPh sb="0" eb="2">
      <t>ケイサン</t>
    </rPh>
    <rPh sb="2" eb="3">
      <t>シキ</t>
    </rPh>
    <phoneticPr fontId="4"/>
  </si>
  <si>
    <t>3人以上5人以下</t>
    <rPh sb="5" eb="6">
      <t>ニン</t>
    </rPh>
    <rPh sb="6" eb="8">
      <t>イカ</t>
    </rPh>
    <phoneticPr fontId="10"/>
  </si>
  <si>
    <t>1人以上</t>
    <rPh sb="1" eb="4">
      <t>ニンイジョウ</t>
    </rPh>
    <phoneticPr fontId="10"/>
  </si>
  <si>
    <t>1～19人</t>
    <rPh sb="4" eb="5">
      <t>ニン</t>
    </rPh>
    <phoneticPr fontId="4"/>
  </si>
  <si>
    <t>2,558,000-(19人-児童数)×29,000</t>
    <rPh sb="13" eb="14">
      <t>ニン</t>
    </rPh>
    <rPh sb="15" eb="17">
      <t>ジドウ</t>
    </rPh>
    <rPh sb="17" eb="18">
      <t>スウ</t>
    </rPh>
    <phoneticPr fontId="10"/>
  </si>
  <si>
    <t>6人以上8人以下</t>
    <rPh sb="1" eb="4">
      <t>ニンイジョウ</t>
    </rPh>
    <rPh sb="5" eb="8">
      <t>ニンイカ</t>
    </rPh>
    <phoneticPr fontId="10"/>
  </si>
  <si>
    <t>1人</t>
    <rPh sb="0" eb="2">
      <t>ヒトリ</t>
    </rPh>
    <phoneticPr fontId="10"/>
  </si>
  <si>
    <t>※該当する箇所に〇し、単価を入力してください。</t>
    <rPh sb="1" eb="3">
      <t>ガイトウ</t>
    </rPh>
    <rPh sb="5" eb="7">
      <t>カショ</t>
    </rPh>
    <rPh sb="11" eb="13">
      <t>タンカ</t>
    </rPh>
    <rPh sb="14" eb="16">
      <t>ニュウリョク</t>
    </rPh>
    <phoneticPr fontId="10"/>
  </si>
  <si>
    <t>20人～35人</t>
    <rPh sb="2" eb="3">
      <t>ニン</t>
    </rPh>
    <rPh sb="6" eb="7">
      <t>ニン</t>
    </rPh>
    <phoneticPr fontId="4"/>
  </si>
  <si>
    <t>4,734,000－（36－児童数）×26,000</t>
    <phoneticPr fontId="10"/>
  </si>
  <si>
    <t>2人以上</t>
    <rPh sb="1" eb="4">
      <t>ニンイジョウ</t>
    </rPh>
    <phoneticPr fontId="10"/>
  </si>
  <si>
    <t>36人～45人</t>
    <rPh sb="2" eb="3">
      <t>ニン</t>
    </rPh>
    <rPh sb="6" eb="7">
      <t>ニン</t>
    </rPh>
    <phoneticPr fontId="4"/>
  </si>
  <si>
    <t>9人以上</t>
    <rPh sb="1" eb="4">
      <t>ニンイジョウ</t>
    </rPh>
    <phoneticPr fontId="10"/>
  </si>
  <si>
    <t>1人</t>
    <phoneticPr fontId="10"/>
  </si>
  <si>
    <t>46人～70人</t>
    <rPh sb="2" eb="3">
      <t>ニン</t>
    </rPh>
    <rPh sb="6" eb="7">
      <t>ニン</t>
    </rPh>
    <phoneticPr fontId="4"/>
  </si>
  <si>
    <t>4,734,000－（児童数-45）×69,000</t>
    <phoneticPr fontId="10"/>
  </si>
  <si>
    <t>2人</t>
    <rPh sb="1" eb="2">
      <t>ニン</t>
    </rPh>
    <phoneticPr fontId="10"/>
  </si>
  <si>
    <t>71人以上</t>
    <rPh sb="2" eb="3">
      <t>ニン</t>
    </rPh>
    <rPh sb="3" eb="5">
      <t>イジョウ</t>
    </rPh>
    <phoneticPr fontId="4"/>
  </si>
  <si>
    <t>3人以上</t>
    <rPh sb="1" eb="2">
      <t>ニン</t>
    </rPh>
    <rPh sb="2" eb="4">
      <t>イジョウ</t>
    </rPh>
    <phoneticPr fontId="10"/>
  </si>
  <si>
    <t>開所日数</t>
    <rPh sb="0" eb="2">
      <t>カイショ</t>
    </rPh>
    <rPh sb="2" eb="4">
      <t>ニッスウ</t>
    </rPh>
    <phoneticPr fontId="4"/>
  </si>
  <si>
    <t>C</t>
    <phoneticPr fontId="4"/>
  </si>
  <si>
    <t>長時間開所加算（平日分）</t>
    <rPh sb="0" eb="3">
      <t>チョウジカン</t>
    </rPh>
    <rPh sb="3" eb="5">
      <t>カイショ</t>
    </rPh>
    <rPh sb="5" eb="7">
      <t>カサン</t>
    </rPh>
    <rPh sb="8" eb="10">
      <t>ヘイジツ</t>
    </rPh>
    <rPh sb="10" eb="11">
      <t>ブン</t>
    </rPh>
    <phoneticPr fontId="4"/>
  </si>
  <si>
    <t>※保護者へ周知している開所時間を記載。</t>
    <rPh sb="1" eb="4">
      <t>ホゴシャ</t>
    </rPh>
    <rPh sb="5" eb="7">
      <t>シュウチ</t>
    </rPh>
    <rPh sb="11" eb="13">
      <t>カイショ</t>
    </rPh>
    <rPh sb="13" eb="15">
      <t>ジカン</t>
    </rPh>
    <rPh sb="16" eb="18">
      <t>キサイ</t>
    </rPh>
    <phoneticPr fontId="10"/>
  </si>
  <si>
    <t>開所時間</t>
    <rPh sb="0" eb="2">
      <t>カイショ</t>
    </rPh>
    <rPh sb="2" eb="4">
      <t>ジカン</t>
    </rPh>
    <phoneticPr fontId="4"/>
  </si>
  <si>
    <t>閉所時間</t>
    <rPh sb="0" eb="2">
      <t>ヘイショ</t>
    </rPh>
    <rPh sb="2" eb="4">
      <t>ジカン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</si>
  <si>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</si>
  <si>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</si>
  <si>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</si>
  <si>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平日6時間を超え、かつ18時を超える平均時間数</t>
    <rPh sb="0" eb="2">
      <t>ヘイジツ</t>
    </rPh>
    <rPh sb="3" eb="5">
      <t>ジカン</t>
    </rPh>
    <rPh sb="6" eb="7">
      <t>コ</t>
    </rPh>
    <rPh sb="13" eb="14">
      <t>ジ</t>
    </rPh>
    <rPh sb="15" eb="16">
      <t>コ</t>
    </rPh>
    <rPh sb="18" eb="20">
      <t>ヘイキン</t>
    </rPh>
    <rPh sb="20" eb="22">
      <t>ジカン</t>
    </rPh>
    <rPh sb="22" eb="23">
      <t>スウ</t>
    </rPh>
    <phoneticPr fontId="4"/>
  </si>
  <si>
    <t>×</t>
    <phoneticPr fontId="4"/>
  </si>
  <si>
    <t>平日開所数</t>
    <rPh sb="0" eb="4">
      <t>ヘイジツカイショ</t>
    </rPh>
    <rPh sb="4" eb="5">
      <t>カズ</t>
    </rPh>
    <phoneticPr fontId="10"/>
  </si>
  <si>
    <t>日</t>
    <rPh sb="0" eb="1">
      <t>ニチ</t>
    </rPh>
    <phoneticPr fontId="10"/>
  </si>
  <si>
    <t>※小数点第2位まで</t>
    <rPh sb="1" eb="4">
      <t>ショウスウテン</t>
    </rPh>
    <rPh sb="4" eb="5">
      <t>ダイ</t>
    </rPh>
    <rPh sb="6" eb="7">
      <t>イ</t>
    </rPh>
    <phoneticPr fontId="10"/>
  </si>
  <si>
    <t>※平日３時間未満の開所は開所日数に含んではならない。</t>
    <rPh sb="1" eb="3">
      <t>ヘイジツ</t>
    </rPh>
    <rPh sb="4" eb="6">
      <t>ジカン</t>
    </rPh>
    <rPh sb="6" eb="8">
      <t>ミマン</t>
    </rPh>
    <rPh sb="9" eb="11">
      <t>カイショ</t>
    </rPh>
    <rPh sb="12" eb="14">
      <t>カイショ</t>
    </rPh>
    <rPh sb="14" eb="16">
      <t>ニッスウ</t>
    </rPh>
    <rPh sb="17" eb="18">
      <t>フク</t>
    </rPh>
    <phoneticPr fontId="10"/>
  </si>
  <si>
    <t>長時間開所加算（長期休暇等分 ）</t>
    <rPh sb="0" eb="3">
      <t>チョウジカン</t>
    </rPh>
    <rPh sb="3" eb="5">
      <t>カイショ</t>
    </rPh>
    <rPh sb="5" eb="7">
      <t>カサン</t>
    </rPh>
    <rPh sb="8" eb="10">
      <t>チョウキ</t>
    </rPh>
    <rPh sb="10" eb="12">
      <t>キュウカ</t>
    </rPh>
    <rPh sb="12" eb="13">
      <t>トウ</t>
    </rPh>
    <rPh sb="13" eb="14">
      <t>ブン</t>
    </rPh>
    <phoneticPr fontId="4"/>
  </si>
  <si>
    <t>土曜日</t>
    <rPh sb="0" eb="3">
      <t>ドヨウビ</t>
    </rPh>
    <phoneticPr fontId="4"/>
  </si>
  <si>
    <t>日</t>
    <rPh sb="0" eb="1">
      <t>ニチ</t>
    </rPh>
    <phoneticPr fontId="4"/>
  </si>
  <si>
    <t>長期休暇</t>
    <rPh sb="0" eb="4">
      <t>チョウキキュウカ</t>
    </rPh>
    <phoneticPr fontId="4"/>
  </si>
  <si>
    <t>他休業日</t>
    <rPh sb="0" eb="1">
      <t>ホカ</t>
    </rPh>
    <rPh sb="1" eb="3">
      <t>キュウギョウ</t>
    </rPh>
    <rPh sb="3" eb="4">
      <t>ヒ</t>
    </rPh>
    <phoneticPr fontId="4"/>
  </si>
  <si>
    <t>①対象延べ開所時間</t>
    <rPh sb="1" eb="3">
      <t>タイショウ</t>
    </rPh>
    <rPh sb="3" eb="4">
      <t>ノ</t>
    </rPh>
    <rPh sb="5" eb="7">
      <t>カイショ</t>
    </rPh>
    <rPh sb="7" eb="9">
      <t>ジカン</t>
    </rPh>
    <phoneticPr fontId="4"/>
  </si>
  <si>
    <t>②1日当たりの平均開所時間</t>
    <rPh sb="2" eb="3">
      <t>ニチ</t>
    </rPh>
    <rPh sb="3" eb="4">
      <t>ア</t>
    </rPh>
    <rPh sb="7" eb="9">
      <t>ヘイキン</t>
    </rPh>
    <rPh sb="9" eb="11">
      <t>カイショ</t>
    </rPh>
    <rPh sb="11" eb="13">
      <t>ジカン</t>
    </rPh>
    <phoneticPr fontId="4"/>
  </si>
  <si>
    <t>延開所時間</t>
    <rPh sb="0" eb="1">
      <t>ノ</t>
    </rPh>
    <rPh sb="1" eb="3">
      <t>カイショ</t>
    </rPh>
    <rPh sb="3" eb="5">
      <t>ジカン</t>
    </rPh>
    <phoneticPr fontId="4"/>
  </si>
  <si>
    <t>延開所時間合計</t>
    <rPh sb="0" eb="1">
      <t>ノ</t>
    </rPh>
    <rPh sb="1" eb="3">
      <t>カイショ</t>
    </rPh>
    <rPh sb="3" eb="5">
      <t>ジカン</t>
    </rPh>
    <rPh sb="5" eb="7">
      <t>ゴウケイ</t>
    </rPh>
    <phoneticPr fontId="4"/>
  </si>
  <si>
    <t>開所日数合計</t>
    <rPh sb="0" eb="2">
      <t>カイショ</t>
    </rPh>
    <rPh sb="2" eb="4">
      <t>ニッスウ</t>
    </rPh>
    <rPh sb="4" eb="6">
      <t>ゴウケイ</t>
    </rPh>
    <phoneticPr fontId="4"/>
  </si>
  <si>
    <t>平均開所時間</t>
    <rPh sb="0" eb="2">
      <t>ヘイキン</t>
    </rPh>
    <rPh sb="2" eb="4">
      <t>カイショ</t>
    </rPh>
    <rPh sb="4" eb="6">
      <t>ジカン</t>
    </rPh>
    <phoneticPr fontId="4"/>
  </si>
  <si>
    <t>合計</t>
    <rPh sb="0" eb="2">
      <t>ゴウケイ</t>
    </rPh>
    <phoneticPr fontId="4"/>
  </si>
  <si>
    <t>放課後児童クラブ補助金　算出シート</t>
    <phoneticPr fontId="4"/>
  </si>
  <si>
    <t>長期休暇等において8時間を超える
時間の平均時間数</t>
    <rPh sb="0" eb="2">
      <t>チョウキ</t>
    </rPh>
    <rPh sb="2" eb="4">
      <t>キュウカ</t>
    </rPh>
    <rPh sb="4" eb="5">
      <t>トウ</t>
    </rPh>
    <rPh sb="10" eb="12">
      <t>ジカン</t>
    </rPh>
    <rPh sb="13" eb="14">
      <t>コ</t>
    </rPh>
    <rPh sb="17" eb="19">
      <t>ジカン</t>
    </rPh>
    <rPh sb="20" eb="22">
      <t>ヘイキン</t>
    </rPh>
    <rPh sb="22" eb="25">
      <t>ジカンスウ</t>
    </rPh>
    <phoneticPr fontId="4"/>
  </si>
  <si>
    <t>資金計画書</t>
    <rPh sb="0" eb="2">
      <t>シキン</t>
    </rPh>
    <rPh sb="2" eb="5">
      <t>ケイカクショ</t>
    </rPh>
    <phoneticPr fontId="3"/>
  </si>
  <si>
    <t>１．開所までに要する費用</t>
    <rPh sb="2" eb="4">
      <t>カイショ</t>
    </rPh>
    <rPh sb="7" eb="8">
      <t>ヨウ</t>
    </rPh>
    <rPh sb="10" eb="12">
      <t>ヒヨウ</t>
    </rPh>
    <phoneticPr fontId="3"/>
  </si>
  <si>
    <t>（１）施設整備等に要する費用</t>
    <rPh sb="3" eb="5">
      <t>シセツ</t>
    </rPh>
    <rPh sb="5" eb="7">
      <t>セイビ</t>
    </rPh>
    <rPh sb="7" eb="8">
      <t>トウ</t>
    </rPh>
    <rPh sb="9" eb="10">
      <t>ヨウ</t>
    </rPh>
    <rPh sb="12" eb="14">
      <t>ヒヨウ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</si>
  <si>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</si>
  <si>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</si>
  <si>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</si>
  <si>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改修費</t>
    <rPh sb="0" eb="3">
      <t>カイシュウヒ</t>
    </rPh>
    <phoneticPr fontId="3"/>
  </si>
  <si>
    <t>円</t>
    <rPh sb="0" eb="1">
      <t>エン</t>
    </rPh>
    <phoneticPr fontId="3"/>
  </si>
  <si>
    <t>備品費</t>
    <rPh sb="0" eb="2">
      <t>ビヒン</t>
    </rPh>
    <rPh sb="2" eb="3">
      <t>ヒ</t>
    </rPh>
    <phoneticPr fontId="3"/>
  </si>
  <si>
    <r>
      <t>円</t>
    </r>
    <r>
      <rPr>
        <sz val="11"/>
        <color rgb="FFFF0000"/>
        <rFont val="游ゴシック"/>
        <family val="3"/>
        <charset val="128"/>
        <scheme val="minor"/>
      </rPr>
      <t>※</t>
    </r>
    <rPh sb="0" eb="1">
      <t>エン</t>
    </rPh>
    <phoneticPr fontId="3"/>
  </si>
  <si>
    <t>開所前に必要な備品</t>
    <rPh sb="0" eb="2">
      <t>カイショ</t>
    </rPh>
    <rPh sb="2" eb="3">
      <t>マエ</t>
    </rPh>
    <rPh sb="4" eb="6">
      <t>ヒツヨウ</t>
    </rPh>
    <rPh sb="7" eb="9">
      <t>ビヒン</t>
    </rPh>
    <phoneticPr fontId="3"/>
  </si>
  <si>
    <t>消耗品費</t>
    <rPh sb="0" eb="3">
      <t>ショウモウヒン</t>
    </rPh>
    <rPh sb="3" eb="4">
      <t>ヒ</t>
    </rPh>
    <phoneticPr fontId="3"/>
  </si>
  <si>
    <t>消耗品費は補助対象外</t>
    <rPh sb="0" eb="3">
      <t>ショウモウヒン</t>
    </rPh>
    <rPh sb="3" eb="4">
      <t>ヒ</t>
    </rPh>
    <rPh sb="5" eb="7">
      <t>ホジョ</t>
    </rPh>
    <rPh sb="7" eb="9">
      <t>タイショウ</t>
    </rPh>
    <rPh sb="9" eb="10">
      <t>ガイ</t>
    </rPh>
    <phoneticPr fontId="3"/>
  </si>
  <si>
    <t>賃借料</t>
    <rPh sb="0" eb="3">
      <t>チンシャクリョウ</t>
    </rPh>
    <phoneticPr fontId="3"/>
  </si>
  <si>
    <t>施設整備期間中の賃借料</t>
    <rPh sb="0" eb="2">
      <t>シセツ</t>
    </rPh>
    <rPh sb="2" eb="4">
      <t>セイビ</t>
    </rPh>
    <rPh sb="4" eb="7">
      <t>キカンチュウ</t>
    </rPh>
    <rPh sb="8" eb="11">
      <t>チンシャクリョウ</t>
    </rPh>
    <phoneticPr fontId="3"/>
  </si>
  <si>
    <t>開所前月分のみ対象</t>
    <rPh sb="0" eb="2">
      <t>カイショ</t>
    </rPh>
    <rPh sb="2" eb="3">
      <t>マエ</t>
    </rPh>
    <rPh sb="3" eb="4">
      <t>ゲツ</t>
    </rPh>
    <rPh sb="4" eb="5">
      <t>ブン</t>
    </rPh>
    <rPh sb="7" eb="9">
      <t>タイショウ</t>
    </rPh>
    <phoneticPr fontId="3"/>
  </si>
  <si>
    <t>施設整備期間外の賃借料</t>
    <rPh sb="0" eb="2">
      <t>シセツ</t>
    </rPh>
    <rPh sb="2" eb="4">
      <t>セイビ</t>
    </rPh>
    <rPh sb="4" eb="6">
      <t>キカン</t>
    </rPh>
    <rPh sb="6" eb="7">
      <t>ガイ</t>
    </rPh>
    <rPh sb="8" eb="11">
      <t>チンシャクリョウ</t>
    </rPh>
    <phoneticPr fontId="3"/>
  </si>
  <si>
    <t>敷金</t>
    <rPh sb="0" eb="2">
      <t>シキキン</t>
    </rPh>
    <phoneticPr fontId="3"/>
  </si>
  <si>
    <t>礼金</t>
    <rPh sb="0" eb="2">
      <t>レイキン</t>
    </rPh>
    <phoneticPr fontId="3"/>
  </si>
  <si>
    <t>その他（　　　　　　　　）</t>
    <rPh sb="2" eb="3">
      <t>タ</t>
    </rPh>
    <phoneticPr fontId="3"/>
  </si>
  <si>
    <t>小計（A)</t>
    <rPh sb="0" eb="2">
      <t>ショウケイ</t>
    </rPh>
    <phoneticPr fontId="3"/>
  </si>
  <si>
    <t>（２）その他費用</t>
    <rPh sb="5" eb="6">
      <t>タ</t>
    </rPh>
    <rPh sb="6" eb="8">
      <t>ヒヨウ</t>
    </rPh>
    <phoneticPr fontId="3"/>
  </si>
  <si>
    <t>開所に係るその他経費</t>
    <rPh sb="0" eb="2">
      <t>カイショ</t>
    </rPh>
    <rPh sb="3" eb="4">
      <t>カカ</t>
    </rPh>
    <rPh sb="7" eb="8">
      <t>タ</t>
    </rPh>
    <rPh sb="8" eb="10">
      <t>ケイヒ</t>
    </rPh>
    <phoneticPr fontId="3"/>
  </si>
  <si>
    <t>開所前の研修などの人件費、職員募集費等</t>
    <rPh sb="0" eb="2">
      <t>カイショ</t>
    </rPh>
    <rPh sb="2" eb="3">
      <t>マエ</t>
    </rPh>
    <rPh sb="4" eb="6">
      <t>ケンシュウ</t>
    </rPh>
    <rPh sb="9" eb="12">
      <t>ジンケンヒ</t>
    </rPh>
    <rPh sb="13" eb="15">
      <t>ショクイン</t>
    </rPh>
    <rPh sb="15" eb="17">
      <t>ボシュウ</t>
    </rPh>
    <rPh sb="17" eb="18">
      <t>ヒ</t>
    </rPh>
    <rPh sb="18" eb="19">
      <t>トウ</t>
    </rPh>
    <phoneticPr fontId="3"/>
  </si>
  <si>
    <t>小計（B)</t>
    <rPh sb="0" eb="2">
      <t>ショウケイ</t>
    </rPh>
    <phoneticPr fontId="3"/>
  </si>
  <si>
    <t>合計（C=A+B）</t>
    <rPh sb="0" eb="2">
      <t>ゴウケイ</t>
    </rPh>
    <phoneticPr fontId="3"/>
  </si>
  <si>
    <t>（１）財源内訳</t>
    <rPh sb="3" eb="5">
      <t>ザイゲン</t>
    </rPh>
    <rPh sb="5" eb="7">
      <t>ウチワケ</t>
    </rPh>
    <phoneticPr fontId="3"/>
  </si>
  <si>
    <t>市からの補助金</t>
    <rPh sb="0" eb="1">
      <t>シ</t>
    </rPh>
    <rPh sb="4" eb="7">
      <t>ホジョキン</t>
    </rPh>
    <phoneticPr fontId="3"/>
  </si>
  <si>
    <t>開所前月の賃借費含む場合1,600,000円を上限とする。
開所前月の賃借費含まない場合は1,000,000円を上限とする。
対象経費は「1.開所までに要する費用」のうち※のついたものとする。</t>
    <rPh sb="0" eb="2">
      <t>カイショ</t>
    </rPh>
    <rPh sb="2" eb="3">
      <t>マエ</t>
    </rPh>
    <rPh sb="3" eb="4">
      <t>ツキ</t>
    </rPh>
    <rPh sb="5" eb="7">
      <t>チンシャク</t>
    </rPh>
    <rPh sb="7" eb="8">
      <t>ヒ</t>
    </rPh>
    <rPh sb="8" eb="9">
      <t>フク</t>
    </rPh>
    <rPh sb="10" eb="12">
      <t>バアイ</t>
    </rPh>
    <rPh sb="21" eb="22">
      <t>エン</t>
    </rPh>
    <rPh sb="23" eb="25">
      <t>ジョウゲン</t>
    </rPh>
    <rPh sb="38" eb="39">
      <t>フク</t>
    </rPh>
    <rPh sb="42" eb="44">
      <t>バアイ</t>
    </rPh>
    <rPh sb="54" eb="55">
      <t>エン</t>
    </rPh>
    <rPh sb="56" eb="58">
      <t>ジョウゲン</t>
    </rPh>
    <rPh sb="63" eb="65">
      <t>タイショウ</t>
    </rPh>
    <rPh sb="65" eb="67">
      <t>ケイヒ</t>
    </rPh>
    <rPh sb="71" eb="73">
      <t>カイショ</t>
    </rPh>
    <rPh sb="76" eb="77">
      <t>ヨウ</t>
    </rPh>
    <rPh sb="79" eb="81">
      <t>ヒヨウ</t>
    </rPh>
    <phoneticPr fontId="3"/>
  </si>
  <si>
    <t>借入金</t>
    <rPh sb="0" eb="2">
      <t>カリイレ</t>
    </rPh>
    <rPh sb="2" eb="3">
      <t>キン</t>
    </rPh>
    <phoneticPr fontId="3"/>
  </si>
  <si>
    <t>寄付金</t>
    <rPh sb="0" eb="3">
      <t>キフキン</t>
    </rPh>
    <phoneticPr fontId="3"/>
  </si>
  <si>
    <t>合計</t>
    <rPh sb="0" eb="2">
      <t>ゴウケイ</t>
    </rPh>
    <phoneticPr fontId="3"/>
  </si>
  <si>
    <t>人件費</t>
    <rPh sb="0" eb="3">
      <t>ジンケンヒ</t>
    </rPh>
    <phoneticPr fontId="3"/>
  </si>
  <si>
    <t>その他</t>
    <rPh sb="2" eb="3">
      <t>タ</t>
    </rPh>
    <phoneticPr fontId="3"/>
  </si>
  <si>
    <t>２．１の財源</t>
    <rPh sb="4" eb="6">
      <t>ザイゲン</t>
    </rPh>
    <phoneticPr fontId="3"/>
  </si>
  <si>
    <t>自己資金（法人預金等）</t>
    <rPh sb="0" eb="2">
      <t>ジコ</t>
    </rPh>
    <rPh sb="2" eb="4">
      <t>シキン</t>
    </rPh>
    <rPh sb="5" eb="7">
      <t>ホウジン</t>
    </rPh>
    <rPh sb="7" eb="9">
      <t>ヨキン</t>
    </rPh>
    <rPh sb="9" eb="10">
      <t>ナド</t>
    </rPh>
    <phoneticPr fontId="3"/>
  </si>
  <si>
    <t>４．３の財源</t>
    <rPh sb="4" eb="6">
      <t>ザイゲン</t>
    </rPh>
    <phoneticPr fontId="3"/>
  </si>
  <si>
    <t>賃料</t>
    <rPh sb="0" eb="2">
      <t>チンリョウ</t>
    </rPh>
    <phoneticPr fontId="3"/>
  </si>
  <si>
    <t>備品・消耗品費</t>
    <rPh sb="0" eb="2">
      <t>ビヒン</t>
    </rPh>
    <rPh sb="3" eb="6">
      <t>ショウモウヒン</t>
    </rPh>
    <rPh sb="6" eb="7">
      <t>ヒ</t>
    </rPh>
    <phoneticPr fontId="3"/>
  </si>
  <si>
    <t>保育料（保育料＋利用料）</t>
    <rPh sb="0" eb="3">
      <t>ホイクリョウ</t>
    </rPh>
    <rPh sb="4" eb="7">
      <t>ホイクリョウ</t>
    </rPh>
    <rPh sb="8" eb="11">
      <t>リヨウリョウ</t>
    </rPh>
    <phoneticPr fontId="3"/>
  </si>
  <si>
    <t>おやつ代、行事代、法人税、保険料、光熱水費等</t>
    <rPh sb="3" eb="4">
      <t>ダイ</t>
    </rPh>
    <rPh sb="5" eb="7">
      <t>ギョウジ</t>
    </rPh>
    <rPh sb="7" eb="8">
      <t>ダイ</t>
    </rPh>
    <rPh sb="9" eb="12">
      <t>ホウジンゼイ</t>
    </rPh>
    <rPh sb="13" eb="16">
      <t>ホケンリョウ</t>
    </rPh>
    <rPh sb="17" eb="21">
      <t>コウネツスイヒ</t>
    </rPh>
    <rPh sb="21" eb="22">
      <t>ナド</t>
    </rPh>
    <phoneticPr fontId="3"/>
  </si>
  <si>
    <t>３．年間の運営に要する費用(概算）</t>
    <rPh sb="2" eb="4">
      <t>ネンカン</t>
    </rPh>
    <rPh sb="5" eb="7">
      <t>ウンエイ</t>
    </rPh>
    <rPh sb="8" eb="9">
      <t>ヨウ</t>
    </rPh>
    <rPh sb="11" eb="13">
      <t>ヒヨウ</t>
    </rPh>
    <rPh sb="14" eb="16">
      <t>ガイサン</t>
    </rPh>
    <phoneticPr fontId="3"/>
  </si>
  <si>
    <t>「※」は開所前補助対象経費</t>
    <rPh sb="4" eb="6">
      <t>カイショ</t>
    </rPh>
    <rPh sb="6" eb="7">
      <t>マエ</t>
    </rPh>
    <rPh sb="7" eb="9">
      <t>ホジョ</t>
    </rPh>
    <rPh sb="9" eb="11">
      <t>タイショウ</t>
    </rPh>
    <rPh sb="11" eb="13">
      <t>ケイヒ</t>
    </rPh>
    <phoneticPr fontId="3"/>
  </si>
  <si>
    <t>記入なし。左の表の補助算定額が自動で入ります。</t>
    <rPh sb="0" eb="2">
      <t>キニュウ</t>
    </rPh>
    <rPh sb="5" eb="6">
      <t>ヒダリ</t>
    </rPh>
    <rPh sb="7" eb="8">
      <t>ヒョウ</t>
    </rPh>
    <rPh sb="9" eb="11">
      <t>ホジョ</t>
    </rPh>
    <rPh sb="11" eb="13">
      <t>サンテイ</t>
    </rPh>
    <rPh sb="13" eb="14">
      <t>ガク</t>
    </rPh>
    <rPh sb="15" eb="17">
      <t>ジドウ</t>
    </rPh>
    <rPh sb="18" eb="19">
      <t>ハイ</t>
    </rPh>
    <phoneticPr fontId="3"/>
  </si>
  <si>
    <t>軽微な改修。開所前月の賃借費含む場合1,600,000円の上限あり。</t>
    <rPh sb="0" eb="2">
      <t>ケイビ</t>
    </rPh>
    <rPh sb="3" eb="5">
      <t>カイシュウ</t>
    </rPh>
    <rPh sb="6" eb="8">
      <t>カイショ</t>
    </rPh>
    <rPh sb="8" eb="9">
      <t>マエ</t>
    </rPh>
    <rPh sb="9" eb="10">
      <t>ツキ</t>
    </rPh>
    <rPh sb="11" eb="13">
      <t>チンシャク</t>
    </rPh>
    <rPh sb="13" eb="14">
      <t>ヒ</t>
    </rPh>
    <rPh sb="14" eb="15">
      <t>フク</t>
    </rPh>
    <rPh sb="16" eb="18">
      <t>バアイ</t>
    </rPh>
    <rPh sb="27" eb="28">
      <t>エン</t>
    </rPh>
    <rPh sb="29" eb="31">
      <t>ジョウゲン</t>
    </rPh>
    <phoneticPr fontId="3"/>
  </si>
  <si>
    <r>
      <t>開所前の研修などの人件費、職員募集費等</t>
    </r>
    <r>
      <rPr>
        <sz val="11"/>
        <color rgb="FFFF0000"/>
        <rFont val="游ゴシック"/>
        <family val="3"/>
        <charset val="128"/>
        <scheme val="minor"/>
      </rPr>
      <t>チラシ代</t>
    </r>
    <rPh sb="0" eb="2">
      <t>カイショ</t>
    </rPh>
    <rPh sb="2" eb="3">
      <t>マエ</t>
    </rPh>
    <rPh sb="4" eb="6">
      <t>ケンシュウ</t>
    </rPh>
    <rPh sb="9" eb="12">
      <t>ジンケンヒ</t>
    </rPh>
    <rPh sb="13" eb="15">
      <t>ショクイン</t>
    </rPh>
    <rPh sb="15" eb="17">
      <t>ボシュウ</t>
    </rPh>
    <rPh sb="17" eb="18">
      <t>ヒ</t>
    </rPh>
    <rPh sb="18" eb="19">
      <t>トウ</t>
    </rPh>
    <rPh sb="22" eb="23">
      <t>ダイ</t>
    </rPh>
    <phoneticPr fontId="3"/>
  </si>
  <si>
    <t>その他（人件費　）</t>
    <rPh sb="2" eb="3">
      <t>タ</t>
    </rPh>
    <rPh sb="4" eb="6">
      <t>ジンケン</t>
    </rPh>
    <phoneticPr fontId="3"/>
  </si>
  <si>
    <t>前月開所準備要員２名×130,000円</t>
    <rPh sb="0" eb="2">
      <t>マエツキ</t>
    </rPh>
    <rPh sb="2" eb="4">
      <t>カイショ</t>
    </rPh>
    <rPh sb="4" eb="6">
      <t>ジュンビ</t>
    </rPh>
    <rPh sb="6" eb="8">
      <t>ヨウイン</t>
    </rPh>
    <rPh sb="9" eb="10">
      <t>メイ</t>
    </rPh>
    <rPh sb="18" eb="19">
      <t>エン</t>
    </rPh>
    <phoneticPr fontId="10"/>
  </si>
  <si>
    <t>その他（法人登記等）</t>
    <rPh sb="2" eb="3">
      <t>タ</t>
    </rPh>
    <rPh sb="4" eb="6">
      <t>ホウジン</t>
    </rPh>
    <rPh sb="6" eb="8">
      <t>トウキ</t>
    </rPh>
    <rPh sb="8" eb="9">
      <t>ナド</t>
    </rPh>
    <phoneticPr fontId="3"/>
  </si>
  <si>
    <t>事務費</t>
    <rPh sb="0" eb="3">
      <t>ジムヒ</t>
    </rPh>
    <phoneticPr fontId="10"/>
  </si>
  <si>
    <t>その他（就業規則、給与規定策定等）</t>
    <rPh sb="2" eb="3">
      <t>タ</t>
    </rPh>
    <rPh sb="4" eb="6">
      <t>シュウギョウ</t>
    </rPh>
    <rPh sb="6" eb="8">
      <t>キソク</t>
    </rPh>
    <rPh sb="9" eb="13">
      <t>キュウヨキテイ</t>
    </rPh>
    <rPh sb="13" eb="15">
      <t>サクテイ</t>
    </rPh>
    <rPh sb="15" eb="16">
      <t>ナド</t>
    </rPh>
    <phoneticPr fontId="3"/>
  </si>
  <si>
    <t>150,000円×12ヵ月</t>
    <rPh sb="7" eb="8">
      <t>エン</t>
    </rPh>
    <rPh sb="12" eb="13">
      <t>ゲツ</t>
    </rPh>
    <phoneticPr fontId="10"/>
  </si>
  <si>
    <t>〇〇銀行（代表名義）</t>
    <rPh sb="2" eb="4">
      <t>ギンコウ</t>
    </rPh>
    <rPh sb="5" eb="7">
      <t>ダイヒョウ</t>
    </rPh>
    <rPh sb="7" eb="9">
      <t>メイギ</t>
    </rPh>
    <phoneticPr fontId="10"/>
  </si>
  <si>
    <t>代表名義</t>
    <rPh sb="0" eb="2">
      <t>ダイヒョウ</t>
    </rPh>
    <rPh sb="2" eb="4">
      <t>メイギ</t>
    </rPh>
    <phoneticPr fontId="10"/>
  </si>
  <si>
    <t>10,000円×40名×12ヵ月</t>
    <rPh sb="6" eb="7">
      <t>エン</t>
    </rPh>
    <rPh sb="10" eb="11">
      <t>メイ</t>
    </rPh>
    <rPh sb="15" eb="16">
      <t>ゲツ</t>
    </rPh>
    <phoneticPr fontId="10"/>
  </si>
  <si>
    <t>５名×200,000×12ヵ月</t>
    <rPh sb="1" eb="2">
      <t>メイ</t>
    </rPh>
    <rPh sb="14" eb="15">
      <t>ゲツ</t>
    </rPh>
    <phoneticPr fontId="10"/>
  </si>
  <si>
    <t>令和</t>
    <rPh sb="0" eb="2">
      <t>レイワ</t>
    </rPh>
    <phoneticPr fontId="10"/>
  </si>
  <si>
    <t>年度</t>
    <rPh sb="0" eb="2">
      <t>ネンド</t>
    </rPh>
    <phoneticPr fontId="10"/>
  </si>
  <si>
    <t>放課後児童クラブ補助金　算出シート</t>
    <rPh sb="0" eb="5">
      <t>ホウカゴジドウ</t>
    </rPh>
    <rPh sb="8" eb="11">
      <t>ホジョキン</t>
    </rPh>
    <rPh sb="12" eb="14">
      <t>サンシュツ</t>
    </rPh>
    <phoneticPr fontId="10"/>
  </si>
  <si>
    <t>A</t>
    <phoneticPr fontId="10"/>
  </si>
  <si>
    <t>①支援員（常勤）２人</t>
    <rPh sb="1" eb="4">
      <t>シエンイン</t>
    </rPh>
    <rPh sb="5" eb="7">
      <t>ジョウキン</t>
    </rPh>
    <rPh sb="9" eb="10">
      <t>ニン</t>
    </rPh>
    <phoneticPr fontId="4"/>
  </si>
  <si>
    <t>②支援員＋補助員</t>
    <rPh sb="1" eb="4">
      <t>シエンイン</t>
    </rPh>
    <rPh sb="5" eb="8">
      <t>ホジョイン</t>
    </rPh>
    <phoneticPr fontId="4"/>
  </si>
  <si>
    <t>月数</t>
    <rPh sb="0" eb="2">
      <t>ツキスウ</t>
    </rPh>
    <phoneticPr fontId="10"/>
  </si>
  <si>
    <t>クラブ名　</t>
    <rPh sb="3" eb="4">
      <t>メイ</t>
    </rPh>
    <phoneticPr fontId="10"/>
  </si>
  <si>
    <t>-(19-児童の数)×</t>
    <phoneticPr fontId="10"/>
  </si>
  <si>
    <t>-（36-児童の数）×</t>
    <phoneticPr fontId="10"/>
  </si>
  <si>
    <t>-（36－児童の数）×</t>
    <phoneticPr fontId="10"/>
  </si>
  <si>
    <t>備考</t>
    <rPh sb="0" eb="2">
      <t>ビコウ</t>
    </rPh>
    <phoneticPr fontId="4"/>
  </si>
  <si>
    <t>Ａ</t>
    <phoneticPr fontId="4"/>
  </si>
  <si>
    <t>-（児童の数-45）×</t>
    <phoneticPr fontId="10"/>
  </si>
  <si>
    <t>－（児童の数-45）×</t>
    <phoneticPr fontId="10"/>
  </si>
  <si>
    <t>Ｂ</t>
    <phoneticPr fontId="4"/>
  </si>
  <si>
    <t>障害児受け入れのため専門職を配置。</t>
    <rPh sb="0" eb="3">
      <t>ショウガイジ</t>
    </rPh>
    <rPh sb="3" eb="4">
      <t>ウ</t>
    </rPh>
    <rPh sb="5" eb="6">
      <t>イ</t>
    </rPh>
    <rPh sb="10" eb="13">
      <t>センモンショク</t>
    </rPh>
    <rPh sb="14" eb="16">
      <t>ハイチ</t>
    </rPh>
    <phoneticPr fontId="10"/>
  </si>
  <si>
    <t>Ｃ</t>
    <phoneticPr fontId="4"/>
  </si>
  <si>
    <t>事業の実施月数</t>
    <rPh sb="0" eb="2">
      <t>ジギョウ</t>
    </rPh>
    <rPh sb="3" eb="5">
      <t>ジッシ</t>
    </rPh>
    <rPh sb="5" eb="7">
      <t>ツキスウ</t>
    </rPh>
    <phoneticPr fontId="4"/>
  </si>
  <si>
    <t>B</t>
    <phoneticPr fontId="10"/>
  </si>
  <si>
    <t>①支援員（常勤）２人　計算式</t>
    <rPh sb="1" eb="4">
      <t>シエンイン</t>
    </rPh>
    <rPh sb="5" eb="7">
      <t>ジョウキン</t>
    </rPh>
    <rPh sb="9" eb="10">
      <t>ニン</t>
    </rPh>
    <rPh sb="11" eb="14">
      <t>ケイサンシキ</t>
    </rPh>
    <phoneticPr fontId="4"/>
  </si>
  <si>
    <t>②支援員＋補助員　計算式</t>
    <rPh sb="1" eb="4">
      <t>シエンイン</t>
    </rPh>
    <rPh sb="5" eb="8">
      <t>ホジョイン</t>
    </rPh>
    <rPh sb="9" eb="12">
      <t>ケイサンシキ</t>
    </rPh>
    <phoneticPr fontId="4"/>
  </si>
  <si>
    <t>賃借料補助</t>
    <rPh sb="0" eb="3">
      <t>チンシャクリョウ</t>
    </rPh>
    <rPh sb="3" eb="5">
      <t>ホジョ</t>
    </rPh>
    <phoneticPr fontId="4"/>
  </si>
  <si>
    <t>（年間開所日数－250）×28,000</t>
    <phoneticPr fontId="10"/>
  </si>
  <si>
    <t>（年間開所日数－250）×21000</t>
    <phoneticPr fontId="10"/>
  </si>
  <si>
    <t>Ｅ</t>
    <phoneticPr fontId="4"/>
  </si>
  <si>
    <t>放課後児童クラブ運営支援事業</t>
    <rPh sb="0" eb="3">
      <t>ホウカゴ</t>
    </rPh>
    <rPh sb="3" eb="5">
      <t>ジドウ</t>
    </rPh>
    <rPh sb="8" eb="10">
      <t>ウンエイ</t>
    </rPh>
    <rPh sb="10" eb="12">
      <t>シエン</t>
    </rPh>
    <rPh sb="12" eb="14">
      <t>ジギョウ</t>
    </rPh>
    <phoneticPr fontId="4"/>
  </si>
  <si>
    <t>Ｆ</t>
    <phoneticPr fontId="4"/>
  </si>
  <si>
    <t>賃借料（年間）</t>
    <rPh sb="0" eb="3">
      <t>チンシャクリョウ</t>
    </rPh>
    <rPh sb="4" eb="6">
      <t>ネンカン</t>
    </rPh>
    <phoneticPr fontId="4"/>
  </si>
  <si>
    <t>C</t>
    <phoneticPr fontId="10"/>
  </si>
  <si>
    <t>①支援員（常勤）２人　単価</t>
    <rPh sb="1" eb="4">
      <t>シエンイン</t>
    </rPh>
    <rPh sb="5" eb="7">
      <t>ジョウキン</t>
    </rPh>
    <rPh sb="9" eb="10">
      <t>ニン</t>
    </rPh>
    <rPh sb="11" eb="13">
      <t>タンカ</t>
    </rPh>
    <phoneticPr fontId="4"/>
  </si>
  <si>
    <t>②支援員＋補助員　単価</t>
    <rPh sb="1" eb="4">
      <t>シエンイン</t>
    </rPh>
    <rPh sb="5" eb="8">
      <t>ホジョイン</t>
    </rPh>
    <rPh sb="9" eb="11">
      <t>タンカ</t>
    </rPh>
    <phoneticPr fontId="4"/>
  </si>
  <si>
    <t>放課後児童支援員等処遇改善等事業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4">
      <t>トウ</t>
    </rPh>
    <rPh sb="14" eb="16">
      <t>ジギョウ</t>
    </rPh>
    <phoneticPr fontId="4"/>
  </si>
  <si>
    <t>Ｇ</t>
    <phoneticPr fontId="4"/>
  </si>
  <si>
    <t>処遇改善事業</t>
    <rPh sb="0" eb="2">
      <t>ショグウ</t>
    </rPh>
    <rPh sb="2" eb="4">
      <t>カイゼン</t>
    </rPh>
    <rPh sb="4" eb="6">
      <t>ジギョウ</t>
    </rPh>
    <phoneticPr fontId="4"/>
  </si>
  <si>
    <t>Ｈ</t>
    <phoneticPr fontId="4"/>
  </si>
  <si>
    <t>G</t>
    <phoneticPr fontId="10"/>
  </si>
  <si>
    <t>放課後児童支援員等処遇改善等事業</t>
    <phoneticPr fontId="10"/>
  </si>
  <si>
    <t>小規模放課後児童クラブ
支援事業</t>
    <rPh sb="0" eb="3">
      <t>ショウキボ</t>
    </rPh>
    <rPh sb="3" eb="6">
      <t>ホウカゴ</t>
    </rPh>
    <rPh sb="6" eb="8">
      <t>ジドウ</t>
    </rPh>
    <rPh sb="12" eb="14">
      <t>シエン</t>
    </rPh>
    <rPh sb="14" eb="16">
      <t>ジギョウ</t>
    </rPh>
    <phoneticPr fontId="4"/>
  </si>
  <si>
    <t>I</t>
    <phoneticPr fontId="4"/>
  </si>
  <si>
    <t>家庭、学校との連絡等の育成支援に従事する職員を配置</t>
    <rPh sb="0" eb="2">
      <t>カテイ</t>
    </rPh>
    <rPh sb="3" eb="5">
      <t>ガッコウ</t>
    </rPh>
    <rPh sb="7" eb="9">
      <t>レンラク</t>
    </rPh>
    <rPh sb="9" eb="10">
      <t>トウ</t>
    </rPh>
    <rPh sb="11" eb="13">
      <t>イクセイ</t>
    </rPh>
    <rPh sb="13" eb="15">
      <t>シエン</t>
    </rPh>
    <rPh sb="16" eb="18">
      <t>ジュウジ</t>
    </rPh>
    <rPh sb="20" eb="22">
      <t>ショクイン</t>
    </rPh>
    <rPh sb="23" eb="25">
      <t>ハイチ</t>
    </rPh>
    <phoneticPr fontId="4"/>
  </si>
  <si>
    <t>D</t>
    <phoneticPr fontId="10"/>
  </si>
  <si>
    <t>放課後児童クラブ
育成支援体制強化事業</t>
    <rPh sb="0" eb="5">
      <t>ホウカゴジドウ</t>
    </rPh>
    <rPh sb="9" eb="13">
      <t>イクセイシエン</t>
    </rPh>
    <rPh sb="13" eb="15">
      <t>タイセイ</t>
    </rPh>
    <rPh sb="15" eb="17">
      <t>キョウカ</t>
    </rPh>
    <rPh sb="17" eb="19">
      <t>ジギョウ</t>
    </rPh>
    <phoneticPr fontId="10"/>
  </si>
  <si>
    <t>Ｊ</t>
    <phoneticPr fontId="4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</si>
  <si>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17">
      <t>ショグウ</t>
    </rPh>
    <rPh sb="17" eb="19">
      <t>カイゼン</t>
    </rPh>
    <rPh sb="19" eb="21">
      <t>ジギョウ</t>
    </rPh>
    <phoneticPr fontId="4"/>
  </si>
  <si>
    <t>Ｋ</t>
    <phoneticPr fontId="4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</si>
  <si>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21">
      <t>ショグウカイゼンジギョウ</t>
    </rPh>
    <phoneticPr fontId="4"/>
  </si>
  <si>
    <t>E</t>
    <phoneticPr fontId="10"/>
  </si>
  <si>
    <t>新型コロナウイルス感染症
特例措置分</t>
    <rPh sb="0" eb="2">
      <t>シンガタ</t>
    </rPh>
    <rPh sb="9" eb="12">
      <t>カンセンショウ</t>
    </rPh>
    <rPh sb="13" eb="15">
      <t>トクレイ</t>
    </rPh>
    <rPh sb="15" eb="17">
      <t>ソチ</t>
    </rPh>
    <rPh sb="17" eb="18">
      <t>ブン</t>
    </rPh>
    <phoneticPr fontId="10"/>
  </si>
  <si>
    <t>L</t>
    <phoneticPr fontId="4"/>
  </si>
  <si>
    <t>ICT化推進事業</t>
    <rPh sb="3" eb="4">
      <t>カ</t>
    </rPh>
    <rPh sb="4" eb="8">
      <t>スイシンジギョウ</t>
    </rPh>
    <phoneticPr fontId="10"/>
  </si>
  <si>
    <t>単価（年額）</t>
    <rPh sb="0" eb="2">
      <t>タンカ</t>
    </rPh>
    <rPh sb="3" eb="5">
      <t>ネンガク</t>
    </rPh>
    <phoneticPr fontId="10"/>
  </si>
  <si>
    <t>単価（月額）</t>
    <rPh sb="0" eb="2">
      <t>タンカ</t>
    </rPh>
    <rPh sb="3" eb="5">
      <t>ツキガク</t>
    </rPh>
    <phoneticPr fontId="10"/>
  </si>
  <si>
    <t>放課後児童支援員等処遇改善事業（月額9,000円相当賃金改善）</t>
    <rPh sb="0" eb="3">
      <t>ホウカゴ</t>
    </rPh>
    <rPh sb="3" eb="8">
      <t>ジドウシエンイン</t>
    </rPh>
    <rPh sb="8" eb="9">
      <t>ナド</t>
    </rPh>
    <rPh sb="9" eb="11">
      <t>ショグウ</t>
    </rPh>
    <rPh sb="11" eb="13">
      <t>カイゼン</t>
    </rPh>
    <rPh sb="13" eb="15">
      <t>ジギョウ</t>
    </rPh>
    <rPh sb="16" eb="18">
      <t>ゲツガク</t>
    </rPh>
    <rPh sb="23" eb="24">
      <t>エン</t>
    </rPh>
    <rPh sb="24" eb="26">
      <t>ソウトウ</t>
    </rPh>
    <rPh sb="26" eb="30">
      <t>チンギンカイゼン</t>
    </rPh>
    <phoneticPr fontId="10"/>
  </si>
  <si>
    <t>Ｍ</t>
    <phoneticPr fontId="4"/>
  </si>
  <si>
    <t>実施</t>
    <rPh sb="0" eb="2">
      <t>ジッシ</t>
    </rPh>
    <phoneticPr fontId="10"/>
  </si>
  <si>
    <t>計算式（単価÷12月×実施月数）</t>
    <rPh sb="0" eb="3">
      <t>ケイサンシキ</t>
    </rPh>
    <phoneticPr fontId="10"/>
  </si>
  <si>
    <t>F</t>
    <phoneticPr fontId="10"/>
  </si>
  <si>
    <t>合計（Ａ～Ｌ）</t>
    <rPh sb="0" eb="2">
      <t>ゴウケイ</t>
    </rPh>
    <phoneticPr fontId="4"/>
  </si>
  <si>
    <t>年額上限（月額240,000円上限）</t>
    <rPh sb="0" eb="4">
      <t>ネンガクジョウゲン</t>
    </rPh>
    <rPh sb="5" eb="7">
      <t>ゲツガク</t>
    </rPh>
    <rPh sb="14" eb="15">
      <t>エン</t>
    </rPh>
    <rPh sb="15" eb="17">
      <t>ジョウゲン</t>
    </rPh>
    <phoneticPr fontId="10"/>
  </si>
  <si>
    <t>基本単価　</t>
    <rPh sb="0" eb="2">
      <t>キホン</t>
    </rPh>
    <rPh sb="2" eb="4">
      <t>タンカ</t>
    </rPh>
    <phoneticPr fontId="4"/>
  </si>
  <si>
    <t>←常勤2名配置は①、常勤1名・補助員1名配置は②を選択</t>
    <rPh sb="1" eb="3">
      <t>ジョウキン</t>
    </rPh>
    <rPh sb="4" eb="5">
      <t>メイ</t>
    </rPh>
    <rPh sb="5" eb="7">
      <t>ハイチ</t>
    </rPh>
    <rPh sb="10" eb="12">
      <t>ジョウキン</t>
    </rPh>
    <rPh sb="13" eb="14">
      <t>メイ</t>
    </rPh>
    <rPh sb="15" eb="18">
      <t>ホジョイン</t>
    </rPh>
    <rPh sb="19" eb="20">
      <t>メイ</t>
    </rPh>
    <rPh sb="20" eb="22">
      <t>ハイチ</t>
    </rPh>
    <rPh sb="25" eb="27">
      <t>センタク</t>
    </rPh>
    <phoneticPr fontId="10"/>
  </si>
  <si>
    <t>児童の数</t>
    <rPh sb="0" eb="2">
      <t>ジドウ</t>
    </rPh>
    <rPh sb="3" eb="4">
      <t>スウ</t>
    </rPh>
    <phoneticPr fontId="4"/>
  </si>
  <si>
    <t>①算定額</t>
    <rPh sb="1" eb="3">
      <t>サンテイ</t>
    </rPh>
    <rPh sb="3" eb="4">
      <t>ガク</t>
    </rPh>
    <phoneticPr fontId="4"/>
  </si>
  <si>
    <t>H</t>
    <phoneticPr fontId="10"/>
  </si>
  <si>
    <t>〇</t>
    <phoneticPr fontId="10"/>
  </si>
  <si>
    <t>I</t>
    <phoneticPr fontId="10"/>
  </si>
  <si>
    <t>年額</t>
    <rPh sb="0" eb="2">
      <t>ネンガク</t>
    </rPh>
    <phoneticPr fontId="10"/>
  </si>
  <si>
    <t>小規模放課後児童クラブ支援事業</t>
    <rPh sb="0" eb="3">
      <t>ショウキボ</t>
    </rPh>
    <rPh sb="3" eb="6">
      <t>ホウカゴ</t>
    </rPh>
    <rPh sb="6" eb="8">
      <t>ジドウ</t>
    </rPh>
    <rPh sb="11" eb="13">
      <t>シエン</t>
    </rPh>
    <rPh sb="13" eb="15">
      <t>ジギョウ</t>
    </rPh>
    <phoneticPr fontId="4"/>
  </si>
  <si>
    <t>J</t>
    <phoneticPr fontId="10"/>
  </si>
  <si>
    <t>児童数数19人以下のクラブへの支援員配置補助。</t>
    <phoneticPr fontId="10"/>
  </si>
  <si>
    <t>K</t>
    <phoneticPr fontId="10"/>
  </si>
  <si>
    <t>開所日数加算（①または②に右欄に記載されている開所日数を入力）</t>
    <rPh sb="0" eb="2">
      <t>カイショ</t>
    </rPh>
    <rPh sb="2" eb="4">
      <t>ニッスウ</t>
    </rPh>
    <rPh sb="4" eb="6">
      <t>カサン</t>
    </rPh>
    <rPh sb="13" eb="15">
      <t>ミギラン</t>
    </rPh>
    <rPh sb="16" eb="18">
      <t>キサイ</t>
    </rPh>
    <rPh sb="23" eb="25">
      <t>カイショ</t>
    </rPh>
    <rPh sb="25" eb="27">
      <t>ニッスウ</t>
    </rPh>
    <rPh sb="28" eb="30">
      <t>ニュウリョク</t>
    </rPh>
    <phoneticPr fontId="4"/>
  </si>
  <si>
    <t>①支援員</t>
    <rPh sb="1" eb="4">
      <t>シエンイン</t>
    </rPh>
    <phoneticPr fontId="10"/>
  </si>
  <si>
    <t>平日＋土曜＋長期休暇等開所日数　合計</t>
    <rPh sb="0" eb="2">
      <t>ヘイジツ</t>
    </rPh>
    <rPh sb="3" eb="5">
      <t>ドヨウ</t>
    </rPh>
    <rPh sb="6" eb="10">
      <t>チョウキキュウカ</t>
    </rPh>
    <rPh sb="10" eb="11">
      <t>ナド</t>
    </rPh>
    <rPh sb="11" eb="13">
      <t>カイショ</t>
    </rPh>
    <rPh sb="13" eb="15">
      <t>ニッスウ</t>
    </rPh>
    <rPh sb="16" eb="18">
      <t>ゴウケイ</t>
    </rPh>
    <phoneticPr fontId="10"/>
  </si>
  <si>
    <t>J</t>
    <phoneticPr fontId="4"/>
  </si>
  <si>
    <t>放課後児童クラブ育成支援体制強化事業</t>
    <rPh sb="0" eb="3">
      <t>ホウカゴ</t>
    </rPh>
    <rPh sb="3" eb="5">
      <t>ジドウ</t>
    </rPh>
    <rPh sb="8" eb="18">
      <t>イクセイシエンタイセイキョウカジギョウ</t>
    </rPh>
    <phoneticPr fontId="4"/>
  </si>
  <si>
    <t>②経験年数5年以上</t>
    <rPh sb="1" eb="5">
      <t>ケイケンネンスウ</t>
    </rPh>
    <rPh sb="6" eb="9">
      <t>ネンイジョウ</t>
    </rPh>
    <phoneticPr fontId="10"/>
  </si>
  <si>
    <t>運営に関わる業務や環境整備の補助等、育成支援の周辺業務を行う職員を配置。</t>
    <rPh sb="0" eb="2">
      <t>ウンエイ</t>
    </rPh>
    <rPh sb="3" eb="4">
      <t>カカ</t>
    </rPh>
    <rPh sb="6" eb="8">
      <t>ギョウム</t>
    </rPh>
    <rPh sb="9" eb="13">
      <t>カンキョウセイビ</t>
    </rPh>
    <rPh sb="14" eb="16">
      <t>ホジョ</t>
    </rPh>
    <rPh sb="16" eb="17">
      <t>ナド</t>
    </rPh>
    <rPh sb="18" eb="22">
      <t>イクセイシエン</t>
    </rPh>
    <rPh sb="23" eb="27">
      <t>シュウヘンギョウム</t>
    </rPh>
    <rPh sb="28" eb="29">
      <t>オコナ</t>
    </rPh>
    <rPh sb="30" eb="32">
      <t>ショクイン</t>
    </rPh>
    <rPh sb="33" eb="35">
      <t>ハイチ</t>
    </rPh>
    <phoneticPr fontId="4"/>
  </si>
  <si>
    <t>③経験年数10年以上の事務所長</t>
    <rPh sb="1" eb="5">
      <t>ケイケンネンスウ</t>
    </rPh>
    <rPh sb="7" eb="10">
      <t>ネンイジョウ</t>
    </rPh>
    <rPh sb="11" eb="15">
      <t>ジムショチョウ</t>
    </rPh>
    <phoneticPr fontId="10"/>
  </si>
  <si>
    <t>上限額</t>
    <rPh sb="0" eb="3">
      <t>ジョウゲンガク</t>
    </rPh>
    <phoneticPr fontId="10"/>
  </si>
  <si>
    <t>L</t>
    <phoneticPr fontId="10"/>
  </si>
  <si>
    <t>ICT</t>
    <phoneticPr fontId="10"/>
  </si>
  <si>
    <t>勤続年数や研修実績等に応じた賃金改善に要する経費を補助。基準額、実際に改善する金額、上限額うち最も少ない額を採用。</t>
    <rPh sb="0" eb="2">
      <t>キンゾク</t>
    </rPh>
    <rPh sb="2" eb="4">
      <t>ネンスウ</t>
    </rPh>
    <rPh sb="5" eb="7">
      <t>ケンシュウ</t>
    </rPh>
    <rPh sb="7" eb="9">
      <t>ジッセキ</t>
    </rPh>
    <rPh sb="9" eb="10">
      <t>トウ</t>
    </rPh>
    <rPh sb="11" eb="12">
      <t>オウ</t>
    </rPh>
    <rPh sb="14" eb="16">
      <t>チンギン</t>
    </rPh>
    <rPh sb="16" eb="18">
      <t>カイゼン</t>
    </rPh>
    <rPh sb="19" eb="20">
      <t>ヨウ</t>
    </rPh>
    <rPh sb="22" eb="24">
      <t>ケイヒ</t>
    </rPh>
    <rPh sb="25" eb="27">
      <t>ホジョ</t>
    </rPh>
    <phoneticPr fontId="4"/>
  </si>
  <si>
    <t>※18時半を超えて開所する場合</t>
    <rPh sb="3" eb="4">
      <t>ジ</t>
    </rPh>
    <rPh sb="4" eb="5">
      <t>ハン</t>
    </rPh>
    <rPh sb="6" eb="7">
      <t>コ</t>
    </rPh>
    <rPh sb="9" eb="11">
      <t>カイショ</t>
    </rPh>
    <rPh sb="13" eb="15">
      <t>バアイ</t>
    </rPh>
    <phoneticPr fontId="10"/>
  </si>
  <si>
    <t>経験年数５年以上または１０年以上の事務所長については資質向上研修で共通-基礎コースまたは応用コースを受講済みであること。</t>
    <rPh sb="0" eb="2">
      <t>ケイケン</t>
    </rPh>
    <rPh sb="2" eb="4">
      <t>ネンスウ</t>
    </rPh>
    <rPh sb="5" eb="8">
      <t>ネンイジョウ</t>
    </rPh>
    <rPh sb="13" eb="16">
      <t>ネンイジョウ</t>
    </rPh>
    <rPh sb="17" eb="21">
      <t>ジムショチョウ</t>
    </rPh>
    <rPh sb="26" eb="28">
      <t>シシツ</t>
    </rPh>
    <rPh sb="28" eb="30">
      <t>コウジョウ</t>
    </rPh>
    <rPh sb="30" eb="32">
      <t>ケンシュウ</t>
    </rPh>
    <rPh sb="33" eb="35">
      <t>キョウツウ</t>
    </rPh>
    <rPh sb="36" eb="38">
      <t>キソ</t>
    </rPh>
    <rPh sb="44" eb="46">
      <t>オウヨウ</t>
    </rPh>
    <rPh sb="50" eb="52">
      <t>ジュコウ</t>
    </rPh>
    <rPh sb="52" eb="53">
      <t>ズ</t>
    </rPh>
    <phoneticPr fontId="10"/>
  </si>
  <si>
    <t>資格</t>
    <rPh sb="0" eb="2">
      <t>シカク</t>
    </rPh>
    <phoneticPr fontId="4"/>
  </si>
  <si>
    <t>単価（年額）</t>
    <rPh sb="0" eb="2">
      <t>タンカ</t>
    </rPh>
    <rPh sb="3" eb="5">
      <t>ネンガク</t>
    </rPh>
    <phoneticPr fontId="4"/>
  </si>
  <si>
    <t>人数</t>
    <rPh sb="0" eb="2">
      <t>ニンズウ</t>
    </rPh>
    <phoneticPr fontId="4"/>
  </si>
  <si>
    <t>月数</t>
    <rPh sb="0" eb="1">
      <t>ツキ</t>
    </rPh>
    <rPh sb="1" eb="2">
      <t>スウ</t>
    </rPh>
    <phoneticPr fontId="10"/>
  </si>
  <si>
    <t>金額</t>
    <rPh sb="0" eb="2">
      <t>キンガク</t>
    </rPh>
    <phoneticPr fontId="4"/>
  </si>
  <si>
    <t>「18時半を超える時間」の年間平均時間</t>
    <rPh sb="3" eb="4">
      <t>ジ</t>
    </rPh>
    <rPh sb="4" eb="5">
      <t>ハン</t>
    </rPh>
    <rPh sb="6" eb="7">
      <t>コ</t>
    </rPh>
    <rPh sb="9" eb="11">
      <t>ジカン</t>
    </rPh>
    <rPh sb="13" eb="15">
      <t>ネンカン</t>
    </rPh>
    <rPh sb="15" eb="17">
      <t>ヘイキン</t>
    </rPh>
    <rPh sb="17" eb="19">
      <t>ジカン</t>
    </rPh>
    <phoneticPr fontId="4"/>
  </si>
  <si>
    <t>基準額</t>
    <rPh sb="0" eb="2">
      <t>キジュン</t>
    </rPh>
    <rPh sb="2" eb="3">
      <t>ガク</t>
    </rPh>
    <phoneticPr fontId="4"/>
  </si>
  <si>
    <t>①支援員</t>
    <rPh sb="1" eb="3">
      <t>シエン</t>
    </rPh>
    <rPh sb="3" eb="4">
      <t>イン</t>
    </rPh>
    <phoneticPr fontId="4"/>
  </si>
  <si>
    <t>②経験年数5年以上</t>
    <rPh sb="1" eb="3">
      <t>ケイケン</t>
    </rPh>
    <rPh sb="3" eb="5">
      <t>ネンスウ</t>
    </rPh>
    <rPh sb="6" eb="7">
      <t>ネン</t>
    </rPh>
    <rPh sb="7" eb="9">
      <t>イジョウ</t>
    </rPh>
    <phoneticPr fontId="4"/>
  </si>
  <si>
    <t>③経験年数10年以上の事務所長</t>
    <rPh sb="1" eb="3">
      <t>ケイケン</t>
    </rPh>
    <rPh sb="3" eb="5">
      <t>ネンスウ</t>
    </rPh>
    <rPh sb="7" eb="8">
      <t>ネン</t>
    </rPh>
    <rPh sb="8" eb="10">
      <t>イジョウ</t>
    </rPh>
    <rPh sb="11" eb="13">
      <t>ジム</t>
    </rPh>
    <rPh sb="13" eb="15">
      <t>ショチョウ</t>
    </rPh>
    <phoneticPr fontId="4"/>
  </si>
  <si>
    <t>合計</t>
    <rPh sb="0" eb="2">
      <t>ゴウケイ</t>
    </rPh>
    <phoneticPr fontId="10"/>
  </si>
  <si>
    <t>上限額</t>
    <rPh sb="0" eb="3">
      <t>ジョウゲンガク</t>
    </rPh>
    <phoneticPr fontId="4"/>
  </si>
  <si>
    <t>Ｌ</t>
    <phoneticPr fontId="4"/>
  </si>
  <si>
    <t>ICT化推進事業１クラブ100,000円</t>
    <rPh sb="3" eb="8">
      <t>カスイシンジギョウ</t>
    </rPh>
    <phoneticPr fontId="4"/>
  </si>
  <si>
    <t>放課後児童支援員等処遇改善事業（月額9,000円相当賃金改善）</t>
    <rPh sb="0" eb="5">
      <t>ホウカゴジドウ</t>
    </rPh>
    <rPh sb="5" eb="9">
      <t>シエンイントウ</t>
    </rPh>
    <rPh sb="9" eb="13">
      <t>ショグウカイゼン</t>
    </rPh>
    <rPh sb="13" eb="15">
      <t>ジギョウ</t>
    </rPh>
    <rPh sb="16" eb="18">
      <t>ゲツガク</t>
    </rPh>
    <rPh sb="23" eb="24">
      <t>エン</t>
    </rPh>
    <rPh sb="24" eb="26">
      <t>ソウトウ</t>
    </rPh>
    <rPh sb="26" eb="30">
      <t>チンギンカイゼン</t>
    </rPh>
    <phoneticPr fontId="4"/>
  </si>
  <si>
    <t>基準額</t>
    <rPh sb="0" eb="3">
      <t>キジュンガク</t>
    </rPh>
    <phoneticPr fontId="10"/>
  </si>
  <si>
    <t>改善額</t>
    <rPh sb="0" eb="2">
      <t>カイゼン</t>
    </rPh>
    <rPh sb="2" eb="3">
      <t>ガク</t>
    </rPh>
    <phoneticPr fontId="10"/>
  </si>
  <si>
    <t>長期休暇等において8時間を超える時間の平均時間数</t>
    <rPh sb="0" eb="2">
      <t>チョウキ</t>
    </rPh>
    <rPh sb="2" eb="4">
      <t>キュウカ</t>
    </rPh>
    <rPh sb="4" eb="5">
      <t>トウ</t>
    </rPh>
    <rPh sb="10" eb="12">
      <t>ジカン</t>
    </rPh>
    <rPh sb="13" eb="14">
      <t>コ</t>
    </rPh>
    <rPh sb="16" eb="18">
      <t>ジカン</t>
    </rPh>
    <rPh sb="19" eb="21">
      <t>ヘイキン</t>
    </rPh>
    <rPh sb="21" eb="24">
      <t>ジカンスウ</t>
    </rPh>
    <phoneticPr fontId="4"/>
  </si>
  <si>
    <t>資金計画書</t>
  </si>
  <si>
    <r>
      <t>円</t>
    </r>
    <r>
      <rPr>
        <sz val="11"/>
        <color rgb="FFFF0000"/>
        <rFont val="ＭＳ ゴシック"/>
        <family val="3"/>
        <charset val="128"/>
      </rPr>
      <t>※</t>
    </r>
    <rPh sb="0" eb="1">
      <t>エン</t>
    </rPh>
    <phoneticPr fontId="3"/>
  </si>
  <si>
    <r>
      <t>3人以上障害児受入れの際に、</t>
    </r>
    <r>
      <rPr>
        <b/>
        <sz val="11"/>
        <rFont val="ＭＳ ゴシック"/>
        <family val="3"/>
        <charset val="128"/>
      </rPr>
      <t>専門職員</t>
    </r>
    <r>
      <rPr>
        <sz val="11"/>
        <rFont val="ＭＳ ゴシック"/>
        <family val="3"/>
        <charset val="128"/>
      </rPr>
      <t>を配置。</t>
    </r>
    <phoneticPr fontId="10"/>
  </si>
  <si>
    <t>様式第８号</t>
    <rPh sb="0" eb="2">
      <t>ヨウシキ</t>
    </rPh>
    <rPh sb="2" eb="3">
      <t>ダイ</t>
    </rPh>
    <rPh sb="4" eb="5">
      <t>ゴウ</t>
    </rPh>
    <phoneticPr fontId="3"/>
  </si>
  <si>
    <t>様式第８号別添</t>
    <rPh sb="0" eb="2">
      <t>ヨウシキ</t>
    </rPh>
    <rPh sb="2" eb="3">
      <t>ダイ</t>
    </rPh>
    <rPh sb="4" eb="5">
      <t>ゴウ</t>
    </rPh>
    <rPh sb="5" eb="7">
      <t>ベッテン</t>
    </rPh>
    <phoneticPr fontId="10"/>
  </si>
  <si>
    <t>↓以下は入力不要</t>
    <rPh sb="1" eb="3">
      <t>イカ</t>
    </rPh>
    <rPh sb="4" eb="8">
      <t>ニュウリョクフヨウ</t>
    </rPh>
    <phoneticPr fontId="10"/>
  </si>
  <si>
    <t>1クラブあたり月額24万円（年額2,880,000円）上限。</t>
    <rPh sb="7" eb="9">
      <t>ゲツガク</t>
    </rPh>
    <rPh sb="11" eb="13">
      <t>マンエン</t>
    </rPh>
    <rPh sb="14" eb="16">
      <t>ネンガク</t>
    </rPh>
    <rPh sb="25" eb="26">
      <t>エン</t>
    </rPh>
    <rPh sb="27" eb="29">
      <t>ジョウゲン</t>
    </rPh>
    <phoneticPr fontId="10"/>
  </si>
  <si>
    <t>記入不要。算出シートの補助算定額が自動入力される。</t>
    <rPh sb="0" eb="2">
      <t>キニュウ</t>
    </rPh>
    <rPh sb="2" eb="4">
      <t>フヨウ</t>
    </rPh>
    <rPh sb="5" eb="7">
      <t>サンシュツ</t>
    </rPh>
    <rPh sb="11" eb="13">
      <t>ホジョ</t>
    </rPh>
    <rPh sb="13" eb="15">
      <t>サンテイ</t>
    </rPh>
    <rPh sb="15" eb="16">
      <t>ガク</t>
    </rPh>
    <rPh sb="17" eb="19">
      <t>ジドウ</t>
    </rPh>
    <rPh sb="19" eb="2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</si>
</sst>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_ "/>
    <numFmt numFmtId="179" formatCode="#,##0_);[Red]\(#,##0\)"/>
  </numFmts>
  <fonts count="43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1"/>
      <name val="Meiryo UI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4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809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>
      <alignment vertical="center"/>
    </xf>
    <xf numFmtId="0" fontId="2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Border="1">
      <alignment vertical="center"/>
    </xf>
    <xf numFmtId="0" fontId="7" fillId="0" borderId="0" xfId="2" applyFont="1" applyProtection="1">
      <alignment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>
      <alignment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>
      <alignment vertical="center"/>
    </xf>
    <xf numFmtId="0" fontId="9" fillId="0" borderId="0" xfId="2" applyFo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Protection="1">
      <alignment vertical="center"/>
    </xf>
    <xf numFmtId="0" fontId="7" fillId="0" borderId="0" xfId="2" applyFont="1" applyFill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Fill="1" applyBorder="1" applyProtection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1" xfId="2" applyFont="1" applyBorder="1" applyAlignment="1" applyProtection="1">
      <alignment horizontal="center" vertical="center"/>
    </xf>
    <xf numFmtId="38" fontId="7" fillId="0" borderId="0" xfId="2" applyNumberFormat="1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 applyProtection="1">
      <alignment horizontal="center" vertical="center"/>
    </xf>
    <xf numFmtId="0" fontId="13" fillId="0" borderId="0" xfId="2" applyFont="1" applyProtection="1">
      <alignment vertical="center"/>
    </xf>
    <xf numFmtId="0" fontId="7" fillId="0" borderId="0" xfId="2" applyFont="1" applyAlignment="1" applyProtection="1">
      <alignment horizontal="center" vertical="center"/>
    </xf>
    <xf numFmtId="38" fontId="7" fillId="0" borderId="0" xfId="3" applyFont="1" applyProtection="1">
      <alignment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7" fillId="0" borderId="9" xfId="2" applyFont="1" applyBorder="1">
      <alignment vertical="center"/>
    </xf>
    <xf numFmtId="0" fontId="7" fillId="0" borderId="2" xfId="2" applyFont="1" applyBorder="1" applyProtection="1">
      <alignment vertical="center"/>
    </xf>
    <xf numFmtId="0" fontId="7" fillId="0" borderId="10" xfId="2" applyFont="1" applyBorder="1" applyProtection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5" fillId="0" borderId="0" xfId="2" applyFont="1" applyProtection="1">
      <alignment vertical="center"/>
    </xf>
    <xf numFmtId="38" fontId="7" fillId="0" borderId="0" xfId="2" applyNumberFormat="1" applyFont="1" applyBorder="1" applyAlignment="1" applyProtection="1">
      <alignment horizontal="center" vertical="center"/>
    </xf>
    <xf numFmtId="3" fontId="6" fillId="0" borderId="0" xfId="2" applyNumberFormat="1" applyFont="1">
      <alignment vertical="center"/>
    </xf>
    <xf numFmtId="0" fontId="7" fillId="0" borderId="0" xfId="2" applyFont="1" applyBorder="1" applyAlignment="1">
      <alignment horizontal="center" vertical="center" wrapText="1"/>
    </xf>
    <xf numFmtId="38" fontId="7" fillId="0" borderId="0" xfId="3" applyFont="1" applyBorder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Fill="1" applyBorder="1" applyAlignment="1" applyProtection="1">
      <alignment horizontal="left"/>
    </xf>
    <xf numFmtId="0" fontId="7" fillId="0" borderId="9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38" fontId="6" fillId="0" borderId="0" xfId="2" applyNumberFormat="1" applyFont="1">
      <alignment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2" borderId="28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38" fontId="6" fillId="0" borderId="0" xfId="1" applyFont="1">
      <alignment vertical="center"/>
    </xf>
    <xf numFmtId="0" fontId="6" fillId="0" borderId="0" xfId="2" applyFont="1" applyFill="1" applyBorder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>
      <alignment vertical="center"/>
    </xf>
    <xf numFmtId="38" fontId="7" fillId="0" borderId="0" xfId="3" applyFont="1" applyFill="1" applyBorder="1" applyAlignment="1" applyProtection="1">
      <alignment vertical="center"/>
      <protection locked="0"/>
    </xf>
    <xf numFmtId="0" fontId="7" fillId="0" borderId="0" xfId="2" applyFont="1" applyBorder="1" applyAlignment="1" applyProtection="1">
      <alignment horizontal="center" vertical="center" wrapText="1"/>
    </xf>
    <xf numFmtId="0" fontId="2" fillId="0" borderId="0" xfId="2" applyFont="1" applyAlignment="1">
      <alignment vertical="center"/>
    </xf>
    <xf numFmtId="38" fontId="7" fillId="0" borderId="0" xfId="3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>
      <alignment vertical="center"/>
    </xf>
    <xf numFmtId="0" fontId="7" fillId="0" borderId="0" xfId="2" applyFont="1" applyFill="1" applyBorder="1" applyAlignment="1" applyProtection="1">
      <alignment horizontal="center" vertical="center"/>
    </xf>
    <xf numFmtId="38" fontId="7" fillId="0" borderId="0" xfId="3" applyFont="1" applyFill="1" applyBorder="1" applyProtection="1">
      <alignment vertical="center"/>
    </xf>
    <xf numFmtId="0" fontId="7" fillId="0" borderId="0" xfId="2" quotePrefix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</xf>
    <xf numFmtId="0" fontId="14" fillId="0" borderId="0" xfId="2" applyFont="1" applyFill="1" applyBorder="1">
      <alignment vertical="center"/>
    </xf>
    <xf numFmtId="0" fontId="17" fillId="0" borderId="0" xfId="2" applyFont="1" applyFill="1" applyBorder="1">
      <alignment vertical="center"/>
    </xf>
    <xf numFmtId="0" fontId="13" fillId="0" borderId="0" xfId="2" applyFont="1" applyFill="1" applyBorder="1" applyAlignment="1">
      <alignment vertical="center"/>
    </xf>
    <xf numFmtId="38" fontId="7" fillId="0" borderId="0" xfId="3" applyFont="1" applyFill="1" applyBorder="1" applyAlignment="1" applyProtection="1">
      <alignment horizontal="center" vertical="center"/>
    </xf>
    <xf numFmtId="38" fontId="7" fillId="0" borderId="0" xfId="3" applyFont="1" applyFill="1" applyBorder="1" applyAlignment="1">
      <alignment vertical="center"/>
    </xf>
    <xf numFmtId="0" fontId="7" fillId="0" borderId="0" xfId="2" applyFont="1" applyFill="1" applyBorder="1" applyAlignment="1" applyProtection="1">
      <alignment vertical="center"/>
      <protection locked="0"/>
    </xf>
    <xf numFmtId="38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38" fontId="7" fillId="0" borderId="0" xfId="3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 applyProtection="1">
      <alignment vertical="center"/>
    </xf>
    <xf numFmtId="38" fontId="7" fillId="0" borderId="0" xfId="2" applyNumberFormat="1" applyFont="1" applyFill="1" applyBorder="1" applyAlignment="1" applyProtection="1">
      <alignment vertical="center"/>
    </xf>
    <xf numFmtId="38" fontId="7" fillId="0" borderId="0" xfId="2" applyNumberFormat="1" applyFont="1" applyFill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34" xfId="2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shrinkToFit="1"/>
    </xf>
    <xf numFmtId="0" fontId="7" fillId="0" borderId="10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 applyProtection="1">
      <alignment horizontal="left" vertical="center" wrapText="1"/>
    </xf>
    <xf numFmtId="38" fontId="7" fillId="0" borderId="0" xfId="0" applyNumberFormat="1" applyFont="1" applyFill="1" applyBorder="1" applyAlignment="1" applyProtection="1">
      <alignment horizontal="center" vertical="center"/>
    </xf>
    <xf numFmtId="0" fontId="7" fillId="3" borderId="28" xfId="2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38" fontId="0" fillId="0" borderId="1" xfId="0" applyNumberForma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6" fillId="0" borderId="45" xfId="2" applyFont="1" applyBorder="1">
      <alignment vertical="center"/>
    </xf>
    <xf numFmtId="0" fontId="9" fillId="0" borderId="45" xfId="2" applyFont="1" applyBorder="1">
      <alignment vertical="center"/>
    </xf>
    <xf numFmtId="3" fontId="6" fillId="0" borderId="45" xfId="2" applyNumberFormat="1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right" vertical="center"/>
    </xf>
    <xf numFmtId="3" fontId="25" fillId="6" borderId="23" xfId="0" applyNumberFormat="1" applyFont="1" applyFill="1" applyBorder="1" applyAlignment="1">
      <alignment horizontal="right" vertical="center"/>
    </xf>
    <xf numFmtId="0" fontId="25" fillId="6" borderId="40" xfId="0" applyFont="1" applyFill="1" applyBorder="1" applyAlignment="1">
      <alignment horizontal="right" vertical="center"/>
    </xf>
    <xf numFmtId="3" fontId="25" fillId="6" borderId="44" xfId="0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horizontal="right" vertical="center"/>
    </xf>
    <xf numFmtId="3" fontId="0" fillId="5" borderId="1" xfId="0" applyNumberFormat="1" applyFill="1" applyBorder="1" applyAlignment="1">
      <alignment vertical="center"/>
    </xf>
    <xf numFmtId="3" fontId="25" fillId="6" borderId="1" xfId="0" applyNumberFormat="1" applyFont="1" applyFill="1" applyBorder="1" applyAlignment="1">
      <alignment vertical="center"/>
    </xf>
    <xf numFmtId="38" fontId="0" fillId="6" borderId="1" xfId="1" applyFont="1" applyFill="1" applyBorder="1" applyAlignment="1">
      <alignment vertical="center"/>
    </xf>
    <xf numFmtId="38" fontId="25" fillId="6" borderId="1" xfId="1" applyFont="1" applyFill="1" applyBorder="1" applyAlignment="1">
      <alignment vertical="center"/>
    </xf>
    <xf numFmtId="38" fontId="0" fillId="5" borderId="1" xfId="1" applyFont="1" applyFill="1" applyBorder="1" applyAlignment="1">
      <alignment vertical="center"/>
    </xf>
    <xf numFmtId="3" fontId="26" fillId="5" borderId="1" xfId="0" applyNumberFormat="1" applyFont="1" applyFill="1" applyBorder="1" applyAlignment="1">
      <alignment vertical="center"/>
    </xf>
    <xf numFmtId="3" fontId="26" fillId="5" borderId="1" xfId="0" applyNumberFormat="1" applyFont="1" applyFill="1" applyBorder="1" applyAlignment="1">
      <alignment horizontal="right" vertical="center"/>
    </xf>
    <xf numFmtId="38" fontId="25" fillId="6" borderId="1" xfId="1" applyFont="1" applyFill="1" applyBorder="1" applyAlignment="1">
      <alignment horizontal="right" vertical="center"/>
    </xf>
    <xf numFmtId="38" fontId="25" fillId="0" borderId="1" xfId="1" applyFont="1" applyBorder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23" xfId="0" applyFont="1" applyBorder="1" applyAlignment="1">
      <alignment vertical="center"/>
    </xf>
    <xf numFmtId="0" fontId="29" fillId="0" borderId="40" xfId="0" applyFont="1" applyBorder="1" applyAlignment="1">
      <alignment vertical="center"/>
    </xf>
    <xf numFmtId="0" fontId="29" fillId="0" borderId="40" xfId="0" applyFont="1" applyBorder="1" applyAlignment="1">
      <alignment horizontal="left" vertical="center"/>
    </xf>
    <xf numFmtId="0" fontId="29" fillId="0" borderId="44" xfId="0" applyFont="1" applyBorder="1" applyAlignment="1">
      <alignment vertical="center"/>
    </xf>
    <xf numFmtId="0" fontId="29" fillId="5" borderId="1" xfId="0" applyFont="1" applyFill="1" applyBorder="1" applyAlignment="1">
      <alignment horizontal="left" vertical="center"/>
    </xf>
    <xf numFmtId="0" fontId="33" fillId="0" borderId="0" xfId="2" applyFont="1" applyBorder="1">
      <alignment vertical="center"/>
    </xf>
    <xf numFmtId="177" fontId="29" fillId="5" borderId="1" xfId="0" applyNumberFormat="1" applyFont="1" applyFill="1" applyBorder="1" applyAlignment="1">
      <alignment vertical="center"/>
    </xf>
    <xf numFmtId="179" fontId="29" fillId="6" borderId="1" xfId="0" applyNumberFormat="1" applyFont="1" applyFill="1" applyBorder="1" applyAlignment="1">
      <alignment vertical="center"/>
    </xf>
    <xf numFmtId="179" fontId="29" fillId="0" borderId="1" xfId="0" applyNumberFormat="1" applyFont="1" applyBorder="1" applyAlignment="1">
      <alignment vertical="center"/>
    </xf>
    <xf numFmtId="179" fontId="29" fillId="6" borderId="1" xfId="0" applyNumberFormat="1" applyFont="1" applyFill="1" applyBorder="1" applyAlignment="1">
      <alignment horizontal="center" vertical="center"/>
    </xf>
    <xf numFmtId="179" fontId="29" fillId="5" borderId="1" xfId="0" applyNumberFormat="1" applyFont="1" applyFill="1" applyBorder="1" applyAlignment="1">
      <alignment vertical="center"/>
    </xf>
    <xf numFmtId="179" fontId="29" fillId="6" borderId="23" xfId="0" applyNumberFormat="1" applyFont="1" applyFill="1" applyBorder="1" applyAlignment="1">
      <alignment vertical="center"/>
    </xf>
    <xf numFmtId="179" fontId="29" fillId="6" borderId="40" xfId="0" applyNumberFormat="1" applyFont="1" applyFill="1" applyBorder="1" applyAlignment="1">
      <alignment vertical="center"/>
    </xf>
    <xf numFmtId="179" fontId="29" fillId="6" borderId="44" xfId="0" applyNumberFormat="1" applyFont="1" applyFill="1" applyBorder="1" applyAlignment="1">
      <alignment vertical="center"/>
    </xf>
    <xf numFmtId="0" fontId="35" fillId="0" borderId="0" xfId="2" applyFont="1">
      <alignment vertical="center"/>
    </xf>
    <xf numFmtId="0" fontId="33" fillId="0" borderId="0" xfId="2" applyFont="1">
      <alignment vertical="center"/>
    </xf>
    <xf numFmtId="0" fontId="36" fillId="0" borderId="0" xfId="2" applyFont="1" applyAlignment="1">
      <alignment vertical="center"/>
    </xf>
    <xf numFmtId="0" fontId="36" fillId="0" borderId="0" xfId="2" applyFont="1" applyFill="1" applyAlignment="1">
      <alignment horizontal="center" vertical="center"/>
    </xf>
    <xf numFmtId="0" fontId="37" fillId="0" borderId="0" xfId="2" applyFont="1">
      <alignment vertical="center"/>
    </xf>
    <xf numFmtId="0" fontId="38" fillId="0" borderId="0" xfId="2" applyFont="1" applyAlignment="1">
      <alignment horizontal="centerContinuous" vertical="center"/>
    </xf>
    <xf numFmtId="0" fontId="33" fillId="0" borderId="0" xfId="2" applyFont="1" applyAlignment="1">
      <alignment horizontal="centerContinuous"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vertical="center"/>
    </xf>
    <xf numFmtId="0" fontId="33" fillId="0" borderId="12" xfId="2" applyFont="1" applyBorder="1">
      <alignment vertical="center"/>
    </xf>
    <xf numFmtId="0" fontId="33" fillId="0" borderId="13" xfId="2" applyFont="1" applyBorder="1" applyAlignment="1">
      <alignment vertical="center"/>
    </xf>
    <xf numFmtId="0" fontId="33" fillId="0" borderId="13" xfId="2" applyFont="1" applyBorder="1">
      <alignment vertical="center"/>
    </xf>
    <xf numFmtId="0" fontId="33" fillId="0" borderId="14" xfId="2" applyFont="1" applyBorder="1">
      <alignment vertical="center"/>
    </xf>
    <xf numFmtId="0" fontId="33" fillId="0" borderId="0" xfId="2" applyFont="1" applyAlignment="1">
      <alignment horizontal="right" vertical="center"/>
    </xf>
    <xf numFmtId="0" fontId="33" fillId="0" borderId="0" xfId="2" applyFont="1" applyBorder="1" applyAlignment="1" applyProtection="1">
      <alignment horizontal="center" vertical="center"/>
    </xf>
    <xf numFmtId="0" fontId="33" fillId="0" borderId="0" xfId="2" applyFont="1" applyFill="1" applyBorder="1" applyAlignment="1" applyProtection="1">
      <alignment horizontal="center" vertical="center"/>
    </xf>
    <xf numFmtId="0" fontId="33" fillId="0" borderId="0" xfId="2" applyFont="1" applyFill="1" applyProtection="1">
      <alignment vertical="center"/>
    </xf>
    <xf numFmtId="0" fontId="33" fillId="0" borderId="0" xfId="2" applyFont="1" applyFill="1">
      <alignment vertical="center"/>
    </xf>
    <xf numFmtId="0" fontId="33" fillId="0" borderId="0" xfId="2" applyFont="1" applyBorder="1" applyAlignment="1">
      <alignment horizontal="centerContinuous" vertical="center"/>
    </xf>
    <xf numFmtId="0" fontId="33" fillId="0" borderId="0" xfId="2" applyFont="1" applyFill="1" applyBorder="1" applyAlignment="1" applyProtection="1">
      <alignment horizontal="center" vertical="center"/>
      <protection locked="0"/>
    </xf>
    <xf numFmtId="0" fontId="33" fillId="0" borderId="38" xfId="2" applyFont="1" applyFill="1" applyBorder="1" applyAlignment="1" applyProtection="1">
      <alignment horizontal="center" vertical="center"/>
      <protection locked="0"/>
    </xf>
    <xf numFmtId="3" fontId="33" fillId="0" borderId="46" xfId="2" applyNumberFormat="1" applyFont="1" applyBorder="1" applyAlignment="1">
      <alignment horizontal="left" vertical="center"/>
    </xf>
    <xf numFmtId="0" fontId="33" fillId="0" borderId="47" xfId="2" quotePrefix="1" applyFont="1" applyBorder="1">
      <alignment vertical="center"/>
    </xf>
    <xf numFmtId="3" fontId="33" fillId="0" borderId="48" xfId="2" applyNumberFormat="1" applyFont="1" applyBorder="1" applyAlignment="1">
      <alignment horizontal="center" vertical="center"/>
    </xf>
    <xf numFmtId="0" fontId="33" fillId="0" borderId="47" xfId="2" quotePrefix="1" applyFont="1" applyBorder="1" applyAlignment="1">
      <alignment horizontal="left" vertical="center"/>
    </xf>
    <xf numFmtId="177" fontId="33" fillId="0" borderId="49" xfId="2" applyNumberFormat="1" applyFont="1" applyBorder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Protection="1">
      <alignment vertical="center"/>
    </xf>
    <xf numFmtId="0" fontId="33" fillId="0" borderId="0" xfId="2" applyFont="1" applyBorder="1" applyAlignment="1">
      <alignment horizontal="center" vertical="center"/>
    </xf>
    <xf numFmtId="0" fontId="33" fillId="0" borderId="0" xfId="2" applyFont="1" applyFill="1" applyBorder="1" applyAlignment="1">
      <alignment vertical="center"/>
    </xf>
    <xf numFmtId="0" fontId="33" fillId="0" borderId="38" xfId="2" applyFont="1" applyBorder="1">
      <alignment vertical="center"/>
    </xf>
    <xf numFmtId="3" fontId="33" fillId="0" borderId="50" xfId="2" applyNumberFormat="1" applyFont="1" applyBorder="1" applyAlignment="1">
      <alignment horizontal="left" vertical="center"/>
    </xf>
    <xf numFmtId="0" fontId="33" fillId="0" borderId="0" xfId="2" quotePrefix="1" applyFont="1" applyBorder="1">
      <alignment vertical="center"/>
    </xf>
    <xf numFmtId="3" fontId="33" fillId="0" borderId="51" xfId="2" applyNumberFormat="1" applyFont="1" applyBorder="1" applyAlignment="1">
      <alignment horizontal="center" vertical="center"/>
    </xf>
    <xf numFmtId="0" fontId="33" fillId="0" borderId="0" xfId="2" quotePrefix="1" applyFont="1" applyBorder="1" applyAlignment="1">
      <alignment horizontal="left" vertical="center"/>
    </xf>
    <xf numFmtId="177" fontId="33" fillId="0" borderId="39" xfId="2" applyNumberFormat="1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33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33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Alignment="1">
      <alignment vertical="center"/>
    </xf>
    <xf numFmtId="0" fontId="33" fillId="0" borderId="38" xfId="2" applyFont="1" applyBorder="1" applyAlignment="1">
      <alignment horizontal="center" vertical="center"/>
    </xf>
    <xf numFmtId="177" fontId="33" fillId="0" borderId="50" xfId="2" applyNumberFormat="1" applyFont="1" applyBorder="1" applyAlignment="1">
      <alignment horizontal="left" vertical="center"/>
    </xf>
    <xf numFmtId="0" fontId="33" fillId="0" borderId="51" xfId="2" applyFont="1" applyBorder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39" xfId="2" applyFont="1" applyBorder="1" applyAlignment="1">
      <alignment horizontal="left" vertical="center"/>
    </xf>
    <xf numFmtId="0" fontId="33" fillId="0" borderId="1" xfId="2" applyFont="1" applyBorder="1" applyAlignment="1" applyProtection="1">
      <alignment horizontal="center" vertical="center"/>
    </xf>
    <xf numFmtId="0" fontId="38" fillId="0" borderId="0" xfId="2" applyFont="1" applyAlignment="1" applyProtection="1">
      <alignment horizontal="center" vertical="center"/>
    </xf>
    <xf numFmtId="0" fontId="38" fillId="0" borderId="0" xfId="2" applyFont="1" applyProtection="1">
      <alignment vertical="center"/>
    </xf>
    <xf numFmtId="3" fontId="33" fillId="0" borderId="39" xfId="2" applyNumberFormat="1" applyFont="1" applyBorder="1" applyAlignment="1">
      <alignment horizontal="center" vertical="center"/>
    </xf>
    <xf numFmtId="0" fontId="33" fillId="0" borderId="0" xfId="2" applyFont="1" applyAlignment="1" applyProtection="1">
      <alignment horizontal="center" vertical="center"/>
    </xf>
    <xf numFmtId="38" fontId="33" fillId="0" borderId="0" xfId="3" applyFont="1" applyProtection="1">
      <alignment vertical="center"/>
    </xf>
    <xf numFmtId="0" fontId="33" fillId="0" borderId="17" xfId="2" applyFont="1" applyBorder="1" applyAlignment="1">
      <alignment horizontal="center" vertical="center"/>
    </xf>
    <xf numFmtId="3" fontId="33" fillId="0" borderId="56" xfId="2" applyNumberFormat="1" applyFont="1" applyBorder="1" applyAlignment="1">
      <alignment horizontal="left" vertical="center"/>
    </xf>
    <xf numFmtId="0" fontId="33" fillId="0" borderId="18" xfId="2" applyFont="1" applyBorder="1">
      <alignment vertical="center"/>
    </xf>
    <xf numFmtId="0" fontId="33" fillId="0" borderId="57" xfId="2" applyFont="1" applyBorder="1">
      <alignment vertical="center"/>
    </xf>
    <xf numFmtId="0" fontId="33" fillId="0" borderId="18" xfId="2" applyFont="1" applyBorder="1" applyAlignment="1">
      <alignment horizontal="left" vertical="center"/>
    </xf>
    <xf numFmtId="0" fontId="33" fillId="0" borderId="19" xfId="2" applyFont="1" applyBorder="1" applyAlignment="1">
      <alignment horizontal="left" vertical="center"/>
    </xf>
    <xf numFmtId="0" fontId="33" fillId="0" borderId="0" xfId="2" applyFont="1" applyAlignment="1">
      <alignment horizontal="center" vertical="center"/>
    </xf>
    <xf numFmtId="0" fontId="33" fillId="0" borderId="2" xfId="2" applyFont="1" applyBorder="1">
      <alignment vertical="center"/>
    </xf>
    <xf numFmtId="0" fontId="33" fillId="0" borderId="9" xfId="2" applyFont="1" applyBorder="1">
      <alignment vertical="center"/>
    </xf>
    <xf numFmtId="0" fontId="33" fillId="0" borderId="2" xfId="2" applyFont="1" applyBorder="1" applyProtection="1">
      <alignment vertical="center"/>
    </xf>
    <xf numFmtId="0" fontId="33" fillId="0" borderId="10" xfId="2" applyFont="1" applyBorder="1" applyProtection="1">
      <alignment vertical="center"/>
    </xf>
    <xf numFmtId="38" fontId="33" fillId="0" borderId="0" xfId="3" applyFont="1" applyBorder="1" applyAlignment="1" applyProtection="1">
      <alignment horizontal="center" vertical="center"/>
    </xf>
    <xf numFmtId="0" fontId="33" fillId="0" borderId="12" xfId="2" applyFont="1" applyBorder="1" applyAlignment="1">
      <alignment horizontal="left" vertical="center"/>
    </xf>
    <xf numFmtId="0" fontId="33" fillId="0" borderId="13" xfId="2" applyFont="1" applyBorder="1" applyAlignment="1">
      <alignment horizontal="left" vertical="center"/>
    </xf>
    <xf numFmtId="0" fontId="33" fillId="0" borderId="58" xfId="2" applyFont="1" applyBorder="1" applyAlignment="1" applyProtection="1">
      <alignment horizontal="center" vertical="center"/>
    </xf>
    <xf numFmtId="0" fontId="38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33" fillId="0" borderId="38" xfId="2" applyFont="1" applyBorder="1" applyAlignment="1">
      <alignment horizontal="left" vertical="center"/>
    </xf>
    <xf numFmtId="0" fontId="33" fillId="0" borderId="20" xfId="2" applyFont="1" applyBorder="1" applyAlignment="1">
      <alignment horizontal="left" vertical="center"/>
    </xf>
    <xf numFmtId="0" fontId="33" fillId="0" borderId="22" xfId="2" applyFont="1" applyBorder="1" applyAlignment="1">
      <alignment horizontal="left" vertical="center"/>
    </xf>
    <xf numFmtId="177" fontId="33" fillId="0" borderId="22" xfId="2" applyNumberFormat="1" applyFont="1" applyBorder="1" applyAlignment="1">
      <alignment horizontal="center" vertical="center"/>
    </xf>
    <xf numFmtId="0" fontId="33" fillId="0" borderId="17" xfId="2" applyFont="1" applyBorder="1" applyAlignment="1">
      <alignment horizontal="left" vertical="center"/>
    </xf>
    <xf numFmtId="0" fontId="33" fillId="0" borderId="19" xfId="2" applyFont="1" applyBorder="1">
      <alignment vertical="center"/>
    </xf>
    <xf numFmtId="0" fontId="33" fillId="0" borderId="38" xfId="2" applyFont="1" applyBorder="1" applyAlignment="1">
      <alignment vertical="center"/>
    </xf>
    <xf numFmtId="3" fontId="33" fillId="0" borderId="28" xfId="2" applyNumberFormat="1" applyFont="1" applyBorder="1">
      <alignment vertical="center"/>
    </xf>
    <xf numFmtId="0" fontId="33" fillId="0" borderId="39" xfId="2" applyFont="1" applyBorder="1">
      <alignment vertical="center"/>
    </xf>
    <xf numFmtId="0" fontId="33" fillId="0" borderId="17" xfId="2" applyFont="1" applyBorder="1" applyAlignment="1">
      <alignment vertical="center"/>
    </xf>
    <xf numFmtId="0" fontId="33" fillId="0" borderId="0" xfId="2" quotePrefix="1" applyFont="1" applyAlignment="1" applyProtection="1">
      <alignment horizontal="center" vertical="center"/>
    </xf>
    <xf numFmtId="0" fontId="33" fillId="0" borderId="16" xfId="2" applyFont="1" applyBorder="1">
      <alignment vertical="center"/>
    </xf>
    <xf numFmtId="3" fontId="33" fillId="0" borderId="13" xfId="2" applyNumberFormat="1" applyFont="1" applyBorder="1">
      <alignment vertical="center"/>
    </xf>
    <xf numFmtId="178" fontId="33" fillId="0" borderId="28" xfId="2" applyNumberFormat="1" applyFont="1" applyBorder="1">
      <alignment vertical="center"/>
    </xf>
    <xf numFmtId="0" fontId="33" fillId="0" borderId="63" xfId="2" applyFont="1" applyBorder="1" applyAlignment="1" applyProtection="1">
      <alignment horizontal="center" vertical="center"/>
    </xf>
    <xf numFmtId="0" fontId="33" fillId="0" borderId="28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2" borderId="66" xfId="2" applyFont="1" applyFill="1" applyBorder="1" applyAlignment="1" applyProtection="1">
      <alignment horizontal="center" vertical="center"/>
      <protection locked="0"/>
    </xf>
    <xf numFmtId="0" fontId="33" fillId="2" borderId="57" xfId="2" applyFont="1" applyFill="1" applyBorder="1" applyAlignment="1" applyProtection="1">
      <alignment horizontal="center" vertical="center"/>
      <protection locked="0"/>
    </xf>
    <xf numFmtId="38" fontId="33" fillId="0" borderId="0" xfId="3" applyFont="1" applyFill="1" applyBorder="1" applyAlignment="1" applyProtection="1">
      <alignment horizontal="center" vertical="center"/>
      <protection locked="0"/>
    </xf>
    <xf numFmtId="0" fontId="39" fillId="0" borderId="0" xfId="2" applyFont="1" applyProtection="1">
      <alignment vertical="center"/>
    </xf>
    <xf numFmtId="0" fontId="33" fillId="0" borderId="0" xfId="2" applyFont="1" applyBorder="1" applyAlignment="1" applyProtection="1">
      <alignment horizontal="center" vertical="center" wrapText="1"/>
    </xf>
    <xf numFmtId="38" fontId="33" fillId="0" borderId="0" xfId="2" applyNumberFormat="1" applyFont="1" applyBorder="1" applyAlignment="1" applyProtection="1">
      <alignment horizontal="center" vertical="center"/>
    </xf>
    <xf numFmtId="0" fontId="33" fillId="2" borderId="16" xfId="2" applyFont="1" applyFill="1" applyBorder="1" applyAlignment="1" applyProtection="1">
      <alignment horizontal="center" vertical="center"/>
      <protection locked="0"/>
    </xf>
    <xf numFmtId="0" fontId="33" fillId="0" borderId="0" xfId="2" applyFont="1" applyBorder="1" applyAlignment="1">
      <alignment vertical="center" wrapText="1"/>
    </xf>
    <xf numFmtId="0" fontId="33" fillId="0" borderId="0" xfId="2" applyFont="1" applyBorder="1" applyAlignment="1">
      <alignment horizontal="left" vertical="center" wrapText="1"/>
    </xf>
    <xf numFmtId="38" fontId="33" fillId="0" borderId="28" xfId="2" applyNumberFormat="1" applyFont="1" applyBorder="1" applyAlignment="1" applyProtection="1">
      <alignment vertical="center"/>
    </xf>
    <xf numFmtId="0" fontId="33" fillId="0" borderId="0" xfId="2" applyFont="1" applyBorder="1" applyAlignment="1" applyProtection="1">
      <alignment vertical="center"/>
    </xf>
    <xf numFmtId="0" fontId="33" fillId="0" borderId="0" xfId="2" applyFont="1" applyBorder="1" applyAlignment="1">
      <alignment horizontal="center" vertical="center" wrapText="1"/>
    </xf>
    <xf numFmtId="38" fontId="33" fillId="0" borderId="0" xfId="3" applyFont="1" applyBorder="1" applyAlignment="1">
      <alignment horizontal="center" vertical="center"/>
    </xf>
    <xf numFmtId="38" fontId="33" fillId="0" borderId="0" xfId="3" applyFont="1" applyFill="1" applyBorder="1" applyAlignment="1" applyProtection="1">
      <alignment vertical="center"/>
      <protection locked="0"/>
    </xf>
    <xf numFmtId="3" fontId="33" fillId="0" borderId="38" xfId="2" applyNumberFormat="1" applyFont="1" applyBorder="1">
      <alignment vertical="center"/>
    </xf>
    <xf numFmtId="0" fontId="33" fillId="0" borderId="28" xfId="2" applyFont="1" applyBorder="1">
      <alignment vertical="center"/>
    </xf>
    <xf numFmtId="3" fontId="33" fillId="0" borderId="0" xfId="2" applyNumberFormat="1" applyFont="1" applyBorder="1">
      <alignment vertical="center"/>
    </xf>
    <xf numFmtId="0" fontId="33" fillId="2" borderId="67" xfId="2" applyFont="1" applyFill="1" applyBorder="1" applyAlignment="1" applyProtection="1">
      <alignment horizontal="center" vertical="center"/>
      <protection locked="0"/>
    </xf>
    <xf numFmtId="0" fontId="33" fillId="2" borderId="27" xfId="2" applyFont="1" applyFill="1" applyBorder="1" applyAlignment="1" applyProtection="1">
      <alignment horizontal="center" vertical="center"/>
      <protection locked="0"/>
    </xf>
    <xf numFmtId="3" fontId="33" fillId="0" borderId="68" xfId="2" applyNumberFormat="1" applyFont="1" applyBorder="1">
      <alignment vertical="center"/>
    </xf>
    <xf numFmtId="0" fontId="38" fillId="7" borderId="0" xfId="2" applyFont="1" applyFill="1" applyAlignment="1">
      <alignment horizontal="center" vertical="center"/>
    </xf>
    <xf numFmtId="0" fontId="38" fillId="7" borderId="0" xfId="2" applyFont="1" applyFill="1">
      <alignment vertical="center"/>
    </xf>
    <xf numFmtId="0" fontId="33" fillId="7" borderId="0" xfId="2" applyFont="1" applyFill="1">
      <alignment vertical="center"/>
    </xf>
    <xf numFmtId="0" fontId="38" fillId="0" borderId="13" xfId="2" applyFont="1" applyBorder="1">
      <alignment vertical="center"/>
    </xf>
    <xf numFmtId="0" fontId="33" fillId="7" borderId="0" xfId="2" applyFont="1" applyFill="1" applyAlignment="1">
      <alignment horizontal="center" vertical="center"/>
    </xf>
    <xf numFmtId="3" fontId="33" fillId="0" borderId="0" xfId="2" applyNumberFormat="1" applyFont="1" applyBorder="1" applyAlignment="1">
      <alignment horizontal="center" vertical="center"/>
    </xf>
    <xf numFmtId="38" fontId="33" fillId="0" borderId="13" xfId="3" applyFont="1" applyFill="1" applyBorder="1" applyAlignment="1" applyProtection="1">
      <alignment horizontal="center" vertical="center"/>
      <protection locked="0"/>
    </xf>
    <xf numFmtId="0" fontId="33" fillId="7" borderId="2" xfId="2" applyFont="1" applyFill="1" applyBorder="1">
      <alignment vertical="center"/>
    </xf>
    <xf numFmtId="0" fontId="33" fillId="7" borderId="9" xfId="2" applyFont="1" applyFill="1" applyBorder="1">
      <alignment vertical="center"/>
    </xf>
    <xf numFmtId="0" fontId="33" fillId="7" borderId="10" xfId="2" applyFont="1" applyFill="1" applyBorder="1">
      <alignment vertical="center"/>
    </xf>
    <xf numFmtId="38" fontId="33" fillId="7" borderId="0" xfId="3" applyFont="1" applyFill="1" applyBorder="1" applyAlignment="1">
      <alignment horizontal="center" vertical="center"/>
    </xf>
    <xf numFmtId="0" fontId="33" fillId="7" borderId="0" xfId="2" applyFont="1" applyFill="1" applyBorder="1">
      <alignment vertical="center"/>
    </xf>
    <xf numFmtId="0" fontId="33" fillId="7" borderId="0" xfId="2" applyFont="1" applyFill="1" applyBorder="1" applyAlignment="1" applyProtection="1">
      <alignment horizontal="center" vertical="center"/>
      <protection locked="0"/>
    </xf>
    <xf numFmtId="0" fontId="33" fillId="7" borderId="0" xfId="2" applyFont="1" applyFill="1" applyProtection="1">
      <alignment vertical="center"/>
    </xf>
    <xf numFmtId="38" fontId="33" fillId="7" borderId="0" xfId="2" applyNumberFormat="1" applyFont="1" applyFill="1" applyAlignment="1" applyProtection="1">
      <alignment vertical="center"/>
    </xf>
    <xf numFmtId="38" fontId="33" fillId="7" borderId="18" xfId="1" applyFont="1" applyFill="1" applyBorder="1" applyAlignment="1" applyProtection="1">
      <alignment vertical="center"/>
    </xf>
    <xf numFmtId="0" fontId="33" fillId="7" borderId="16" xfId="2" applyFont="1" applyFill="1" applyBorder="1">
      <alignment vertical="center"/>
    </xf>
    <xf numFmtId="0" fontId="33" fillId="7" borderId="2" xfId="2" applyFont="1" applyFill="1" applyBorder="1" applyProtection="1">
      <alignment vertical="center"/>
    </xf>
    <xf numFmtId="0" fontId="33" fillId="7" borderId="10" xfId="2" applyFont="1" applyFill="1" applyBorder="1" applyProtection="1">
      <alignment vertical="center"/>
    </xf>
    <xf numFmtId="38" fontId="33" fillId="7" borderId="0" xfId="3" applyFont="1" applyFill="1" applyBorder="1" applyAlignment="1" applyProtection="1">
      <alignment horizontal="center" vertical="center"/>
    </xf>
    <xf numFmtId="0" fontId="33" fillId="0" borderId="0" xfId="2" applyFont="1" applyFill="1" applyBorder="1" applyAlignment="1" applyProtection="1">
      <alignment horizontal="left"/>
    </xf>
    <xf numFmtId="0" fontId="33" fillId="0" borderId="0" xfId="2" applyFont="1" applyFill="1" applyBorder="1">
      <alignment vertical="center"/>
    </xf>
    <xf numFmtId="0" fontId="33" fillId="0" borderId="17" xfId="2" applyFont="1" applyBorder="1">
      <alignment vertical="center"/>
    </xf>
    <xf numFmtId="0" fontId="33" fillId="3" borderId="28" xfId="2" applyFont="1" applyFill="1" applyBorder="1" applyAlignment="1" applyProtection="1">
      <alignment horizontal="center" vertical="center"/>
      <protection locked="0"/>
    </xf>
    <xf numFmtId="0" fontId="33" fillId="0" borderId="9" xfId="2" applyFont="1" applyBorder="1" applyAlignment="1" applyProtection="1">
      <alignment horizontal="center" vertical="center"/>
    </xf>
    <xf numFmtId="0" fontId="33" fillId="0" borderId="10" xfId="2" applyFont="1" applyBorder="1" applyAlignment="1" applyProtection="1">
      <alignment horizontal="center" vertical="center"/>
    </xf>
    <xf numFmtId="0" fontId="33" fillId="0" borderId="13" xfId="2" applyFont="1" applyBorder="1" applyAlignment="1" applyProtection="1">
      <alignment horizontal="left" vertical="center"/>
    </xf>
    <xf numFmtId="0" fontId="33" fillId="0" borderId="0" xfId="2" applyFont="1" applyFill="1" applyBorder="1" applyAlignment="1" applyProtection="1">
      <alignment horizontal="left" vertical="center"/>
      <protection locked="0"/>
    </xf>
    <xf numFmtId="0" fontId="33" fillId="0" borderId="0" xfId="2" applyFont="1" applyFill="1" applyBorder="1" applyAlignment="1" applyProtection="1">
      <alignment horizontal="left" vertical="center"/>
    </xf>
    <xf numFmtId="0" fontId="32" fillId="7" borderId="0" xfId="2" applyFont="1" applyFill="1">
      <alignment vertical="center"/>
    </xf>
    <xf numFmtId="0" fontId="33" fillId="7" borderId="23" xfId="2" applyFont="1" applyFill="1" applyBorder="1" applyAlignment="1">
      <alignment horizontal="center" vertical="center"/>
    </xf>
    <xf numFmtId="0" fontId="33" fillId="7" borderId="0" xfId="2" applyFont="1" applyFill="1" applyBorder="1" applyAlignment="1">
      <alignment horizontal="center" vertical="center"/>
    </xf>
    <xf numFmtId="0" fontId="33" fillId="0" borderId="10" xfId="2" applyFont="1" applyBorder="1" applyAlignment="1">
      <alignment horizontal="center" vertical="center"/>
    </xf>
    <xf numFmtId="0" fontId="33" fillId="7" borderId="12" xfId="2" applyFont="1" applyFill="1" applyBorder="1">
      <alignment vertical="center"/>
    </xf>
    <xf numFmtId="0" fontId="33" fillId="7" borderId="13" xfId="2" applyFont="1" applyFill="1" applyBorder="1">
      <alignment vertical="center"/>
    </xf>
    <xf numFmtId="0" fontId="33" fillId="7" borderId="28" xfId="2" applyFont="1" applyFill="1" applyBorder="1" applyAlignment="1" applyProtection="1">
      <alignment vertical="center"/>
      <protection locked="0"/>
    </xf>
    <xf numFmtId="0" fontId="33" fillId="7" borderId="28" xfId="2" applyFont="1" applyFill="1" applyBorder="1" applyAlignment="1" applyProtection="1">
      <alignment horizontal="center" vertical="center"/>
      <protection locked="0"/>
    </xf>
    <xf numFmtId="0" fontId="33" fillId="0" borderId="0" xfId="2" applyFont="1" applyBorder="1" applyAlignment="1">
      <alignment horizontal="right" vertical="center"/>
    </xf>
    <xf numFmtId="0" fontId="33" fillId="2" borderId="28" xfId="2" applyFont="1" applyFill="1" applyBorder="1" applyAlignment="1" applyProtection="1">
      <alignment horizontal="center" vertical="center"/>
      <protection locked="0"/>
    </xf>
    <xf numFmtId="0" fontId="33" fillId="0" borderId="10" xfId="2" applyFont="1" applyFill="1" applyBorder="1" applyAlignment="1" applyProtection="1">
      <alignment horizontal="center" vertical="center"/>
      <protection locked="0"/>
    </xf>
    <xf numFmtId="0" fontId="33" fillId="7" borderId="38" xfId="2" applyFont="1" applyFill="1" applyBorder="1">
      <alignment vertical="center"/>
    </xf>
    <xf numFmtId="38" fontId="33" fillId="0" borderId="0" xfId="2" applyNumberFormat="1" applyFont="1">
      <alignment vertical="center"/>
    </xf>
    <xf numFmtId="0" fontId="33" fillId="0" borderId="13" xfId="2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0" fontId="38" fillId="0" borderId="0" xfId="4" applyFont="1" applyAlignment="1">
      <alignment vertical="center"/>
    </xf>
    <xf numFmtId="0" fontId="33" fillId="7" borderId="17" xfId="2" applyFont="1" applyFill="1" applyBorder="1">
      <alignment vertical="center"/>
    </xf>
    <xf numFmtId="0" fontId="33" fillId="7" borderId="18" xfId="2" applyFont="1" applyFill="1" applyBorder="1">
      <alignment vertical="center"/>
    </xf>
    <xf numFmtId="0" fontId="33" fillId="7" borderId="0" xfId="2" applyFont="1" applyFill="1" applyBorder="1" applyAlignment="1">
      <alignment horizontal="right" vertical="center"/>
    </xf>
    <xf numFmtId="0" fontId="33" fillId="0" borderId="2" xfId="4" applyFont="1" applyBorder="1" applyAlignment="1">
      <alignment vertical="center"/>
    </xf>
    <xf numFmtId="0" fontId="33" fillId="0" borderId="10" xfId="4" applyFont="1" applyBorder="1" applyAlignment="1">
      <alignment vertical="center"/>
    </xf>
    <xf numFmtId="0" fontId="33" fillId="0" borderId="23" xfId="4" applyFont="1" applyFill="1" applyBorder="1" applyAlignment="1" applyProtection="1">
      <alignment vertical="center"/>
      <protection locked="0"/>
    </xf>
    <xf numFmtId="0" fontId="33" fillId="0" borderId="1" xfId="4" applyFont="1" applyFill="1" applyBorder="1" applyAlignment="1" applyProtection="1">
      <alignment vertical="center"/>
      <protection locked="0"/>
    </xf>
    <xf numFmtId="0" fontId="33" fillId="0" borderId="12" xfId="4" applyFont="1" applyBorder="1" applyAlignment="1">
      <alignment vertical="center"/>
    </xf>
    <xf numFmtId="0" fontId="33" fillId="0" borderId="9" xfId="4" applyFont="1" applyBorder="1" applyAlignment="1">
      <alignment vertical="center"/>
    </xf>
    <xf numFmtId="0" fontId="33" fillId="0" borderId="13" xfId="4" applyFont="1" applyBorder="1" applyAlignment="1">
      <alignment vertical="center"/>
    </xf>
    <xf numFmtId="0" fontId="33" fillId="7" borderId="14" xfId="2" applyFont="1" applyFill="1" applyBorder="1">
      <alignment vertical="center"/>
    </xf>
    <xf numFmtId="0" fontId="33" fillId="2" borderId="20" xfId="4" applyFont="1" applyFill="1" applyBorder="1" applyAlignment="1" applyProtection="1">
      <alignment horizontal="center" vertical="center"/>
      <protection locked="0"/>
    </xf>
    <xf numFmtId="0" fontId="33" fillId="0" borderId="15" xfId="4" applyFont="1" applyBorder="1" applyAlignment="1">
      <alignment horizontal="center" vertical="center"/>
    </xf>
    <xf numFmtId="0" fontId="33" fillId="3" borderId="28" xfId="4" applyFont="1" applyFill="1" applyBorder="1" applyAlignment="1" applyProtection="1">
      <alignment horizontal="center" vertical="center"/>
      <protection locked="0"/>
    </xf>
    <xf numFmtId="0" fontId="33" fillId="0" borderId="9" xfId="4" applyFont="1" applyBorder="1" applyAlignment="1">
      <alignment horizontal="center" vertical="center"/>
    </xf>
    <xf numFmtId="0" fontId="33" fillId="0" borderId="10" xfId="4" applyFont="1" applyBorder="1" applyAlignment="1">
      <alignment horizontal="center" vertical="center"/>
    </xf>
    <xf numFmtId="0" fontId="33" fillId="7" borderId="74" xfId="2" applyFont="1" applyFill="1" applyBorder="1">
      <alignment vertical="center"/>
    </xf>
    <xf numFmtId="0" fontId="33" fillId="7" borderId="75" xfId="2" applyFont="1" applyFill="1" applyBorder="1">
      <alignment vertical="center"/>
    </xf>
    <xf numFmtId="0" fontId="33" fillId="7" borderId="76" xfId="2" applyFont="1" applyFill="1" applyBorder="1">
      <alignment vertical="center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 applyProtection="1">
      <alignment vertical="center"/>
    </xf>
    <xf numFmtId="0" fontId="33" fillId="0" borderId="0" xfId="4" applyFont="1" applyFill="1" applyBorder="1" applyAlignment="1" applyProtection="1">
      <alignment horizontal="center" vertical="center"/>
    </xf>
    <xf numFmtId="0" fontId="33" fillId="0" borderId="2" xfId="4" applyFont="1" applyBorder="1" applyAlignment="1">
      <alignment horizontal="left" vertical="center"/>
    </xf>
    <xf numFmtId="0" fontId="33" fillId="0" borderId="2" xfId="4" applyFont="1" applyFill="1" applyBorder="1" applyAlignment="1" applyProtection="1">
      <alignment vertical="center"/>
    </xf>
    <xf numFmtId="0" fontId="33" fillId="0" borderId="9" xfId="4" applyFont="1" applyFill="1" applyBorder="1" applyAlignment="1" applyProtection="1">
      <alignment vertical="center" shrinkToFit="1"/>
    </xf>
    <xf numFmtId="0" fontId="33" fillId="0" borderId="10" xfId="4" applyFont="1" applyBorder="1" applyAlignment="1" applyProtection="1">
      <alignment vertical="center"/>
    </xf>
    <xf numFmtId="0" fontId="33" fillId="0" borderId="29" xfId="4" applyFont="1" applyBorder="1" applyAlignment="1" applyProtection="1">
      <alignment vertical="center"/>
    </xf>
    <xf numFmtId="0" fontId="33" fillId="0" borderId="31" xfId="4" applyFont="1" applyBorder="1" applyAlignment="1" applyProtection="1">
      <alignment vertical="center"/>
    </xf>
    <xf numFmtId="0" fontId="33" fillId="0" borderId="30" xfId="4" applyFont="1" applyBorder="1" applyAlignment="1" applyProtection="1">
      <alignment vertical="center"/>
    </xf>
    <xf numFmtId="0" fontId="33" fillId="0" borderId="0" xfId="4" applyFont="1" applyFill="1" applyBorder="1" applyAlignment="1">
      <alignment horizontal="right" vertical="center"/>
    </xf>
    <xf numFmtId="0" fontId="33" fillId="0" borderId="17" xfId="4" applyFont="1" applyBorder="1" applyAlignment="1" applyProtection="1">
      <alignment vertical="center"/>
    </xf>
    <xf numFmtId="0" fontId="33" fillId="0" borderId="18" xfId="4" applyFont="1" applyBorder="1" applyAlignment="1" applyProtection="1">
      <alignment vertical="center"/>
    </xf>
    <xf numFmtId="0" fontId="33" fillId="0" borderId="19" xfId="4" applyFont="1" applyBorder="1" applyAlignment="1" applyProtection="1">
      <alignment vertical="center"/>
    </xf>
    <xf numFmtId="38" fontId="33" fillId="0" borderId="0" xfId="3" applyFont="1" applyFill="1" applyBorder="1" applyAlignment="1" applyProtection="1">
      <alignment horizontal="center" vertical="center"/>
    </xf>
    <xf numFmtId="0" fontId="33" fillId="0" borderId="0" xfId="4" applyFont="1" applyFill="1" applyBorder="1" applyAlignment="1">
      <alignment horizontal="left" vertical="center"/>
    </xf>
    <xf numFmtId="0" fontId="33" fillId="0" borderId="0" xfId="4" applyFont="1" applyAlignment="1">
      <alignment horizontal="center" vertical="center"/>
    </xf>
    <xf numFmtId="38" fontId="33" fillId="0" borderId="0" xfId="5" applyFont="1">
      <alignment vertical="center"/>
    </xf>
    <xf numFmtId="0" fontId="33" fillId="0" borderId="0" xfId="4" applyFont="1" applyFill="1" applyBorder="1" applyAlignment="1" applyProtection="1">
      <alignment vertical="center"/>
      <protection locked="0"/>
    </xf>
    <xf numFmtId="0" fontId="33" fillId="0" borderId="0" xfId="4" applyFont="1" applyAlignment="1">
      <alignment horizontal="right" vertical="center"/>
    </xf>
    <xf numFmtId="0" fontId="33" fillId="0" borderId="44" xfId="4" applyFont="1" applyFill="1" applyBorder="1" applyAlignment="1" applyProtection="1">
      <alignment horizontal="center" vertical="center"/>
    </xf>
    <xf numFmtId="0" fontId="33" fillId="0" borderId="19" xfId="4" applyFont="1" applyFill="1" applyBorder="1" applyAlignment="1" applyProtection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8" fillId="0" borderId="0" xfId="2" applyFont="1" applyFill="1" applyBorder="1">
      <alignment vertical="center"/>
    </xf>
    <xf numFmtId="0" fontId="40" fillId="0" borderId="0" xfId="2" applyFont="1">
      <alignment vertical="center"/>
    </xf>
    <xf numFmtId="0" fontId="29" fillId="0" borderId="0" xfId="0" applyFont="1" applyAlignment="1">
      <alignment horizontal="left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33" fillId="0" borderId="38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/>
    </xf>
    <xf numFmtId="0" fontId="29" fillId="5" borderId="10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6" fillId="0" borderId="0" xfId="2" applyFont="1" applyAlignment="1">
      <alignment horizontal="right" vertical="center"/>
    </xf>
    <xf numFmtId="0" fontId="38" fillId="0" borderId="18" xfId="2" applyFont="1" applyBorder="1" applyAlignment="1">
      <alignment horizontal="center" vertical="center"/>
    </xf>
    <xf numFmtId="0" fontId="33" fillId="0" borderId="18" xfId="2" applyFont="1" applyFill="1" applyBorder="1" applyAlignment="1" applyProtection="1">
      <alignment horizontal="left" vertical="center"/>
    </xf>
    <xf numFmtId="0" fontId="33" fillId="0" borderId="24" xfId="2" applyFont="1" applyBorder="1" applyAlignment="1" applyProtection="1">
      <alignment horizontal="center" vertical="center"/>
    </xf>
    <xf numFmtId="0" fontId="33" fillId="0" borderId="32" xfId="2" applyFont="1" applyBorder="1" applyAlignment="1" applyProtection="1">
      <alignment horizontal="center" vertical="center"/>
    </xf>
    <xf numFmtId="0" fontId="33" fillId="0" borderId="52" xfId="2" applyFont="1" applyBorder="1" applyAlignment="1" applyProtection="1">
      <alignment horizontal="center" vertical="center"/>
    </xf>
    <xf numFmtId="0" fontId="33" fillId="0" borderId="53" xfId="2" applyFont="1" applyBorder="1" applyAlignment="1" applyProtection="1">
      <alignment horizontal="center" vertical="center"/>
    </xf>
    <xf numFmtId="0" fontId="33" fillId="0" borderId="4" xfId="2" applyFont="1" applyBorder="1" applyAlignment="1" applyProtection="1">
      <alignment horizontal="center" vertical="center"/>
    </xf>
    <xf numFmtId="0" fontId="33" fillId="0" borderId="54" xfId="2" applyFont="1" applyBorder="1" applyAlignment="1" applyProtection="1">
      <alignment horizontal="center" vertical="center"/>
    </xf>
    <xf numFmtId="0" fontId="33" fillId="0" borderId="47" xfId="2" applyFont="1" applyBorder="1" applyAlignment="1" applyProtection="1">
      <alignment horizontal="center" vertical="center"/>
    </xf>
    <xf numFmtId="0" fontId="33" fillId="0" borderId="53" xfId="2" applyFont="1" applyFill="1" applyBorder="1" applyAlignment="1" applyProtection="1">
      <alignment horizontal="center" vertical="center"/>
    </xf>
    <xf numFmtId="0" fontId="33" fillId="0" borderId="25" xfId="2" applyFont="1" applyFill="1" applyBorder="1" applyAlignment="1" applyProtection="1">
      <alignment horizontal="center" vertical="center"/>
    </xf>
    <xf numFmtId="0" fontId="33" fillId="0" borderId="1" xfId="2" applyFont="1" applyBorder="1" applyAlignment="1" applyProtection="1">
      <alignment horizontal="left" vertical="center"/>
    </xf>
    <xf numFmtId="38" fontId="33" fillId="0" borderId="1" xfId="2" applyNumberFormat="1" applyFont="1" applyBorder="1" applyAlignment="1" applyProtection="1">
      <alignment horizontal="center" vertical="center"/>
    </xf>
    <xf numFmtId="0" fontId="33" fillId="0" borderId="1" xfId="2" applyFont="1" applyBorder="1" applyAlignment="1" applyProtection="1">
      <alignment horizontal="center" vertical="center"/>
    </xf>
    <xf numFmtId="0" fontId="33" fillId="0" borderId="2" xfId="2" applyFont="1" applyBorder="1" applyAlignment="1" applyProtection="1">
      <alignment horizontal="center" vertical="center"/>
    </xf>
    <xf numFmtId="38" fontId="33" fillId="0" borderId="1" xfId="5" applyFont="1" applyFill="1" applyBorder="1" applyAlignment="1" applyProtection="1">
      <alignment horizontal="center" vertical="center"/>
    </xf>
    <xf numFmtId="38" fontId="33" fillId="0" borderId="2" xfId="2" applyNumberFormat="1" applyFont="1" applyBorder="1" applyAlignment="1" applyProtection="1">
      <alignment horizontal="center" vertical="center"/>
    </xf>
    <xf numFmtId="38" fontId="33" fillId="0" borderId="16" xfId="2" applyNumberFormat="1" applyFont="1" applyBorder="1" applyAlignment="1" applyProtection="1">
      <alignment horizontal="center" vertical="center"/>
    </xf>
    <xf numFmtId="0" fontId="33" fillId="3" borderId="20" xfId="2" applyFont="1" applyFill="1" applyBorder="1" applyAlignment="1" applyProtection="1">
      <alignment horizontal="center" vertical="center"/>
      <protection locked="0"/>
    </xf>
    <xf numFmtId="0" fontId="33" fillId="3" borderId="21" xfId="2" applyFont="1" applyFill="1" applyBorder="1" applyAlignment="1" applyProtection="1">
      <alignment horizontal="center" vertical="center"/>
      <protection locked="0"/>
    </xf>
    <xf numFmtId="0" fontId="33" fillId="3" borderId="22" xfId="2" applyFont="1" applyFill="1" applyBorder="1" applyAlignment="1" applyProtection="1">
      <alignment horizontal="center" vertical="center"/>
      <protection locked="0"/>
    </xf>
    <xf numFmtId="38" fontId="33" fillId="0" borderId="2" xfId="3" applyFont="1" applyBorder="1" applyAlignment="1" applyProtection="1">
      <alignment horizontal="center" vertical="center"/>
    </xf>
    <xf numFmtId="38" fontId="33" fillId="0" borderId="9" xfId="3" applyFont="1" applyBorder="1" applyAlignment="1" applyProtection="1">
      <alignment horizontal="center" vertical="center"/>
    </xf>
    <xf numFmtId="38" fontId="33" fillId="0" borderId="10" xfId="3" applyFont="1" applyBorder="1" applyAlignment="1" applyProtection="1">
      <alignment horizontal="center" vertical="center"/>
    </xf>
    <xf numFmtId="0" fontId="33" fillId="0" borderId="55" xfId="2" applyFont="1" applyBorder="1" applyAlignment="1" applyProtection="1">
      <alignment horizontal="left" vertical="center" wrapText="1"/>
    </xf>
    <xf numFmtId="0" fontId="33" fillId="0" borderId="13" xfId="2" applyFont="1" applyBorder="1" applyAlignment="1" applyProtection="1">
      <alignment horizontal="left" vertical="center" wrapText="1"/>
    </xf>
    <xf numFmtId="0" fontId="33" fillId="0" borderId="14" xfId="2" applyFont="1" applyBorder="1" applyAlignment="1" applyProtection="1">
      <alignment horizontal="left" vertical="center" wrapText="1"/>
    </xf>
    <xf numFmtId="0" fontId="33" fillId="0" borderId="50" xfId="2" applyFont="1" applyBorder="1" applyAlignment="1" applyProtection="1">
      <alignment horizontal="left" vertical="center" wrapText="1"/>
    </xf>
    <xf numFmtId="0" fontId="33" fillId="0" borderId="0" xfId="2" applyFont="1" applyBorder="1" applyAlignment="1" applyProtection="1">
      <alignment horizontal="left" vertical="center" wrapText="1"/>
    </xf>
    <xf numFmtId="0" fontId="33" fillId="0" borderId="39" xfId="2" applyFont="1" applyBorder="1" applyAlignment="1" applyProtection="1">
      <alignment horizontal="left" vertical="center" wrapText="1"/>
    </xf>
    <xf numFmtId="0" fontId="33" fillId="0" borderId="56" xfId="2" applyFont="1" applyBorder="1" applyAlignment="1" applyProtection="1">
      <alignment horizontal="left" vertical="center" wrapText="1"/>
    </xf>
    <xf numFmtId="0" fontId="33" fillId="0" borderId="18" xfId="2" applyFont="1" applyBorder="1" applyAlignment="1" applyProtection="1">
      <alignment horizontal="left" vertical="center" wrapText="1"/>
    </xf>
    <xf numFmtId="0" fontId="33" fillId="0" borderId="19" xfId="2" applyFont="1" applyBorder="1" applyAlignment="1" applyProtection="1">
      <alignment horizontal="left" vertical="center" wrapText="1"/>
    </xf>
    <xf numFmtId="0" fontId="33" fillId="0" borderId="0" xfId="2" applyFont="1" applyAlignment="1">
      <alignment horizontal="center" vertical="center"/>
    </xf>
    <xf numFmtId="0" fontId="33" fillId="0" borderId="2" xfId="2" applyFont="1" applyBorder="1" applyAlignment="1" applyProtection="1">
      <alignment horizontal="left" vertical="center" wrapText="1"/>
    </xf>
    <xf numFmtId="0" fontId="33" fillId="0" borderId="9" xfId="2" applyFont="1" applyBorder="1" applyAlignment="1" applyProtection="1">
      <alignment horizontal="left" vertical="center" wrapText="1"/>
    </xf>
    <xf numFmtId="0" fontId="33" fillId="0" borderId="10" xfId="2" applyFont="1" applyBorder="1" applyAlignment="1" applyProtection="1">
      <alignment horizontal="left" vertical="center" wrapText="1"/>
    </xf>
    <xf numFmtId="38" fontId="33" fillId="0" borderId="9" xfId="2" applyNumberFormat="1" applyFont="1" applyBorder="1" applyAlignment="1" applyProtection="1">
      <alignment horizontal="center" vertical="center"/>
    </xf>
    <xf numFmtId="0" fontId="33" fillId="0" borderId="55" xfId="2" applyFont="1" applyBorder="1" applyAlignment="1" applyProtection="1">
      <alignment horizontal="left" vertical="center" shrinkToFit="1"/>
    </xf>
    <xf numFmtId="0" fontId="33" fillId="0" borderId="13" xfId="2" applyFont="1" applyBorder="1" applyAlignment="1" applyProtection="1">
      <alignment horizontal="left" vertical="center" shrinkToFit="1"/>
    </xf>
    <xf numFmtId="0" fontId="33" fillId="0" borderId="14" xfId="2" applyFont="1" applyBorder="1" applyAlignment="1" applyProtection="1">
      <alignment horizontal="left" vertical="center" shrinkToFit="1"/>
    </xf>
    <xf numFmtId="0" fontId="33" fillId="0" borderId="2" xfId="2" applyFont="1" applyBorder="1" applyAlignment="1" applyProtection="1">
      <alignment horizontal="left" vertical="center"/>
    </xf>
    <xf numFmtId="0" fontId="33" fillId="0" borderId="9" xfId="2" applyFont="1" applyBorder="1" applyAlignment="1" applyProtection="1">
      <alignment horizontal="left" vertical="center"/>
    </xf>
    <xf numFmtId="0" fontId="33" fillId="0" borderId="10" xfId="2" applyFont="1" applyBorder="1" applyAlignment="1" applyProtection="1">
      <alignment horizontal="left" vertical="center"/>
    </xf>
    <xf numFmtId="38" fontId="33" fillId="2" borderId="20" xfId="3" applyFont="1" applyFill="1" applyBorder="1" applyAlignment="1" applyProtection="1">
      <alignment horizontal="center" vertical="center"/>
      <protection locked="0"/>
    </xf>
    <xf numFmtId="38" fontId="33" fillId="2" borderId="21" xfId="3" applyFont="1" applyFill="1" applyBorder="1" applyAlignment="1" applyProtection="1">
      <alignment horizontal="center" vertical="center"/>
      <protection locked="0"/>
    </xf>
    <xf numFmtId="38" fontId="33" fillId="2" borderId="22" xfId="3" applyFont="1" applyFill="1" applyBorder="1" applyAlignment="1" applyProtection="1">
      <alignment horizontal="center" vertical="center"/>
      <protection locked="0"/>
    </xf>
    <xf numFmtId="0" fontId="33" fillId="0" borderId="1" xfId="2" applyFont="1" applyBorder="1" applyAlignment="1" applyProtection="1">
      <alignment horizontal="left" vertical="center" wrapText="1" shrinkToFit="1"/>
    </xf>
    <xf numFmtId="38" fontId="33" fillId="0" borderId="1" xfId="3" applyFont="1" applyBorder="1" applyAlignment="1" applyProtection="1">
      <alignment horizontal="center" vertical="center"/>
    </xf>
    <xf numFmtId="38" fontId="33" fillId="0" borderId="12" xfId="2" applyNumberFormat="1" applyFont="1" applyBorder="1" applyAlignment="1" applyProtection="1">
      <alignment horizontal="center" vertical="center"/>
    </xf>
    <xf numFmtId="38" fontId="33" fillId="0" borderId="59" xfId="2" applyNumberFormat="1" applyFont="1" applyBorder="1" applyAlignment="1" applyProtection="1">
      <alignment horizontal="center" vertical="center"/>
    </xf>
    <xf numFmtId="38" fontId="33" fillId="0" borderId="17" xfId="2" applyNumberFormat="1" applyFont="1" applyBorder="1" applyAlignment="1" applyProtection="1">
      <alignment horizontal="center" vertical="center"/>
    </xf>
    <xf numFmtId="38" fontId="33" fillId="0" borderId="57" xfId="2" applyNumberFormat="1" applyFont="1" applyBorder="1" applyAlignment="1" applyProtection="1">
      <alignment horizontal="center" vertical="center"/>
    </xf>
    <xf numFmtId="38" fontId="33" fillId="0" borderId="0" xfId="2" applyNumberFormat="1" applyFont="1" applyAlignment="1" applyProtection="1">
      <alignment horizontal="center" vertical="center"/>
    </xf>
    <xf numFmtId="0" fontId="33" fillId="0" borderId="0" xfId="2" applyFont="1" applyAlignment="1" applyProtection="1">
      <alignment horizontal="center" vertical="center"/>
    </xf>
    <xf numFmtId="0" fontId="33" fillId="2" borderId="20" xfId="2" applyFont="1" applyFill="1" applyBorder="1" applyAlignment="1" applyProtection="1">
      <alignment horizontal="center" vertical="center"/>
      <protection locked="0"/>
    </xf>
    <xf numFmtId="0" fontId="33" fillId="2" borderId="21" xfId="2" applyFont="1" applyFill="1" applyBorder="1" applyAlignment="1" applyProtection="1">
      <alignment horizontal="center" vertical="center"/>
      <protection locked="0"/>
    </xf>
    <xf numFmtId="0" fontId="33" fillId="2" borderId="22" xfId="2" applyFont="1" applyFill="1" applyBorder="1" applyAlignment="1" applyProtection="1">
      <alignment horizontal="center" vertical="center"/>
      <protection locked="0"/>
    </xf>
    <xf numFmtId="0" fontId="33" fillId="0" borderId="15" xfId="2" applyFont="1" applyBorder="1" applyAlignment="1" applyProtection="1">
      <alignment horizontal="left" vertical="center" wrapText="1"/>
    </xf>
    <xf numFmtId="0" fontId="33" fillId="0" borderId="2" xfId="2" applyFont="1" applyBorder="1" applyAlignment="1" applyProtection="1">
      <alignment horizontal="left" vertical="center" wrapText="1" shrinkToFit="1"/>
    </xf>
    <xf numFmtId="0" fontId="33" fillId="0" borderId="9" xfId="2" applyFont="1" applyBorder="1" applyAlignment="1" applyProtection="1">
      <alignment horizontal="left" vertical="center" wrapText="1" shrinkToFit="1"/>
    </xf>
    <xf numFmtId="0" fontId="33" fillId="0" borderId="10" xfId="2" applyFont="1" applyBorder="1" applyAlignment="1" applyProtection="1">
      <alignment horizontal="left" vertical="center" wrapText="1" shrinkToFit="1"/>
    </xf>
    <xf numFmtId="38" fontId="33" fillId="0" borderId="2" xfId="5" applyFont="1" applyFill="1" applyBorder="1" applyAlignment="1" applyProtection="1">
      <alignment horizontal="center" vertical="center"/>
    </xf>
    <xf numFmtId="38" fontId="33" fillId="0" borderId="9" xfId="5" applyFont="1" applyFill="1" applyBorder="1" applyAlignment="1" applyProtection="1">
      <alignment horizontal="center" vertical="center"/>
    </xf>
    <xf numFmtId="38" fontId="33" fillId="0" borderId="10" xfId="5" applyFont="1" applyFill="1" applyBorder="1" applyAlignment="1" applyProtection="1">
      <alignment horizontal="center" vertical="center"/>
    </xf>
    <xf numFmtId="0" fontId="33" fillId="0" borderId="36" xfId="2" applyFont="1" applyBorder="1" applyAlignment="1" applyProtection="1">
      <alignment horizontal="left" vertical="center" wrapText="1"/>
    </xf>
    <xf numFmtId="0" fontId="33" fillId="0" borderId="1" xfId="2" applyFont="1" applyBorder="1" applyAlignment="1" applyProtection="1">
      <alignment horizontal="left" vertical="center" wrapText="1"/>
    </xf>
    <xf numFmtId="0" fontId="33" fillId="0" borderId="23" xfId="2" applyFont="1" applyBorder="1" applyAlignment="1" applyProtection="1">
      <alignment horizontal="left" vertical="center" wrapText="1"/>
    </xf>
    <xf numFmtId="38" fontId="33" fillId="0" borderId="23" xfId="3" applyFont="1" applyBorder="1" applyAlignment="1" applyProtection="1">
      <alignment horizontal="center" vertical="center"/>
    </xf>
    <xf numFmtId="38" fontId="33" fillId="0" borderId="12" xfId="3" applyFont="1" applyBorder="1" applyAlignment="1" applyProtection="1">
      <alignment horizontal="center" vertical="center"/>
    </xf>
    <xf numFmtId="0" fontId="33" fillId="0" borderId="65" xfId="2" applyFont="1" applyBorder="1" applyAlignment="1" applyProtection="1">
      <alignment horizontal="center" vertical="center" wrapText="1"/>
    </xf>
    <xf numFmtId="0" fontId="33" fillId="0" borderId="44" xfId="2" applyFont="1" applyBorder="1" applyAlignment="1" applyProtection="1">
      <alignment horizontal="center" vertical="center" wrapText="1"/>
    </xf>
    <xf numFmtId="0" fontId="33" fillId="0" borderId="44" xfId="2" applyFont="1" applyBorder="1" applyAlignment="1" applyProtection="1">
      <alignment horizontal="center" vertical="center"/>
    </xf>
    <xf numFmtId="0" fontId="33" fillId="0" borderId="17" xfId="2" applyFont="1" applyBorder="1" applyAlignment="1" applyProtection="1">
      <alignment horizontal="center" vertical="center"/>
    </xf>
    <xf numFmtId="38" fontId="33" fillId="8" borderId="33" xfId="2" applyNumberFormat="1" applyFont="1" applyFill="1" applyBorder="1" applyAlignment="1" applyProtection="1">
      <alignment horizontal="center" vertical="center"/>
    </xf>
    <xf numFmtId="0" fontId="33" fillId="8" borderId="34" xfId="2" applyFont="1" applyFill="1" applyBorder="1" applyAlignment="1" applyProtection="1">
      <alignment horizontal="center" vertical="center"/>
    </xf>
    <xf numFmtId="0" fontId="33" fillId="8" borderId="35" xfId="2" applyFont="1" applyFill="1" applyBorder="1" applyAlignment="1" applyProtection="1">
      <alignment horizontal="center" vertical="center"/>
    </xf>
    <xf numFmtId="38" fontId="33" fillId="0" borderId="19" xfId="5" applyFont="1" applyFill="1" applyBorder="1" applyAlignment="1" applyProtection="1">
      <alignment horizontal="center" vertical="center"/>
    </xf>
    <xf numFmtId="38" fontId="33" fillId="0" borderId="44" xfId="5" applyFont="1" applyFill="1" applyBorder="1" applyAlignment="1" applyProtection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0" borderId="12" xfId="2" applyFont="1" applyBorder="1" applyAlignment="1" applyProtection="1">
      <alignment horizontal="center" vertical="center"/>
    </xf>
    <xf numFmtId="0" fontId="33" fillId="0" borderId="14" xfId="2" applyFont="1" applyBorder="1" applyAlignment="1" applyProtection="1">
      <alignment horizontal="center" vertical="center"/>
    </xf>
    <xf numFmtId="0" fontId="33" fillId="0" borderId="19" xfId="2" applyFont="1" applyBorder="1" applyAlignment="1" applyProtection="1">
      <alignment horizontal="center" vertical="center"/>
    </xf>
    <xf numFmtId="0" fontId="33" fillId="0" borderId="1" xfId="2" applyFont="1" applyFill="1" applyBorder="1" applyAlignment="1" applyProtection="1">
      <alignment horizontal="center" vertical="center"/>
    </xf>
    <xf numFmtId="0" fontId="33" fillId="0" borderId="9" xfId="2" applyFont="1" applyBorder="1" applyAlignment="1" applyProtection="1">
      <alignment horizontal="center" vertical="center"/>
    </xf>
    <xf numFmtId="0" fontId="33" fillId="0" borderId="9" xfId="2" applyFont="1" applyBorder="1" applyAlignment="1">
      <alignment horizontal="left" vertical="center" wrapText="1"/>
    </xf>
    <xf numFmtId="0" fontId="33" fillId="0" borderId="10" xfId="2" applyFont="1" applyBorder="1" applyAlignment="1">
      <alignment horizontal="left" vertical="center" wrapText="1"/>
    </xf>
    <xf numFmtId="0" fontId="33" fillId="2" borderId="20" xfId="2" applyFont="1" applyFill="1" applyBorder="1" applyAlignment="1" applyProtection="1">
      <alignment horizontal="left" vertical="center"/>
      <protection locked="0"/>
    </xf>
    <xf numFmtId="0" fontId="33" fillId="2" borderId="21" xfId="2" applyFont="1" applyFill="1" applyBorder="1" applyAlignment="1" applyProtection="1">
      <alignment horizontal="left" vertical="center"/>
      <protection locked="0"/>
    </xf>
    <xf numFmtId="0" fontId="33" fillId="2" borderId="22" xfId="2" applyFont="1" applyFill="1" applyBorder="1" applyAlignment="1" applyProtection="1">
      <alignment horizontal="left" vertical="center"/>
      <protection locked="0"/>
    </xf>
    <xf numFmtId="0" fontId="33" fillId="0" borderId="10" xfId="2" applyFont="1" applyBorder="1" applyAlignment="1" applyProtection="1">
      <alignment horizontal="center" vertical="center"/>
    </xf>
    <xf numFmtId="0" fontId="33" fillId="0" borderId="60" xfId="2" applyFont="1" applyBorder="1" applyAlignment="1" applyProtection="1">
      <alignment horizontal="left" vertical="center" wrapText="1"/>
    </xf>
    <xf numFmtId="0" fontId="33" fillId="0" borderId="61" xfId="2" applyFont="1" applyBorder="1" applyAlignment="1" applyProtection="1">
      <alignment horizontal="left" vertical="center" wrapText="1"/>
    </xf>
    <xf numFmtId="0" fontId="33" fillId="0" borderId="62" xfId="2" applyFont="1" applyBorder="1" applyAlignment="1" applyProtection="1">
      <alignment horizontal="left" vertical="center" wrapText="1"/>
    </xf>
    <xf numFmtId="0" fontId="33" fillId="0" borderId="29" xfId="2" applyFont="1" applyBorder="1" applyAlignment="1" applyProtection="1">
      <alignment horizontal="left" vertical="center" wrapText="1"/>
    </xf>
    <xf numFmtId="0" fontId="33" fillId="0" borderId="31" xfId="2" applyFont="1" applyBorder="1" applyAlignment="1" applyProtection="1">
      <alignment horizontal="left" vertical="center" wrapText="1"/>
    </xf>
    <xf numFmtId="0" fontId="33" fillId="0" borderId="30" xfId="2" applyFont="1" applyBorder="1" applyAlignment="1" applyProtection="1">
      <alignment horizontal="left" vertical="center" wrapText="1"/>
    </xf>
    <xf numFmtId="38" fontId="33" fillId="0" borderId="13" xfId="3" applyFont="1" applyBorder="1" applyAlignment="1" applyProtection="1">
      <alignment horizontal="center" vertical="center"/>
    </xf>
    <xf numFmtId="38" fontId="33" fillId="0" borderId="63" xfId="5" applyFont="1" applyFill="1" applyBorder="1" applyAlignment="1" applyProtection="1">
      <alignment horizontal="center" vertical="center"/>
    </xf>
    <xf numFmtId="38" fontId="33" fillId="0" borderId="61" xfId="5" applyFont="1" applyFill="1" applyBorder="1" applyAlignment="1" applyProtection="1">
      <alignment horizontal="center" vertical="center"/>
    </xf>
    <xf numFmtId="38" fontId="33" fillId="0" borderId="62" xfId="5" applyFont="1" applyFill="1" applyBorder="1" applyAlignment="1" applyProtection="1">
      <alignment horizontal="center" vertical="center"/>
    </xf>
    <xf numFmtId="38" fontId="33" fillId="0" borderId="29" xfId="2" applyNumberFormat="1" applyFont="1" applyBorder="1" applyAlignment="1" applyProtection="1">
      <alignment horizontal="center" vertical="center"/>
    </xf>
    <xf numFmtId="38" fontId="33" fillId="0" borderId="64" xfId="2" applyNumberFormat="1" applyFont="1" applyBorder="1" applyAlignment="1" applyProtection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3" fillId="0" borderId="58" xfId="2" applyFont="1" applyBorder="1" applyAlignment="1">
      <alignment horizontal="center" vertical="center"/>
    </xf>
    <xf numFmtId="0" fontId="33" fillId="0" borderId="17" xfId="2" applyFont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0" fontId="33" fillId="0" borderId="10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33" fillId="0" borderId="38" xfId="2" applyFont="1" applyBorder="1" applyAlignment="1" applyProtection="1">
      <alignment horizontal="center" vertical="center"/>
    </xf>
    <xf numFmtId="0" fontId="33" fillId="0" borderId="39" xfId="2" applyFont="1" applyBorder="1" applyAlignment="1" applyProtection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3" borderId="3" xfId="2" applyFont="1" applyFill="1" applyBorder="1" applyAlignment="1" applyProtection="1">
      <alignment horizontal="center" vertical="center"/>
    </xf>
    <xf numFmtId="0" fontId="33" fillId="3" borderId="5" xfId="2" applyFont="1" applyFill="1" applyBorder="1" applyAlignment="1" applyProtection="1">
      <alignment horizontal="center" vertical="center"/>
    </xf>
    <xf numFmtId="38" fontId="33" fillId="0" borderId="9" xfId="3" applyFont="1" applyBorder="1" applyAlignment="1">
      <alignment horizontal="center" vertical="center"/>
    </xf>
    <xf numFmtId="38" fontId="33" fillId="0" borderId="2" xfId="3" applyFont="1" applyFill="1" applyBorder="1" applyAlignment="1" applyProtection="1">
      <alignment horizontal="center" vertical="center"/>
      <protection locked="0"/>
    </xf>
    <xf numFmtId="38" fontId="33" fillId="0" borderId="9" xfId="3" applyFont="1" applyFill="1" applyBorder="1" applyAlignment="1" applyProtection="1">
      <alignment horizontal="center" vertical="center"/>
      <protection locked="0"/>
    </xf>
    <xf numFmtId="38" fontId="33" fillId="0" borderId="10" xfId="3" applyFont="1" applyFill="1" applyBorder="1" applyAlignment="1" applyProtection="1">
      <alignment horizontal="center" vertical="center"/>
      <protection locked="0"/>
    </xf>
    <xf numFmtId="0" fontId="33" fillId="3" borderId="36" xfId="2" applyFont="1" applyFill="1" applyBorder="1" applyAlignment="1" applyProtection="1">
      <alignment horizontal="center" vertical="center"/>
    </xf>
    <xf numFmtId="0" fontId="33" fillId="3" borderId="37" xfId="2" applyFont="1" applyFill="1" applyBorder="1" applyAlignment="1" applyProtection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10" xfId="2" applyFont="1" applyBorder="1" applyAlignment="1">
      <alignment horizontal="center" vertical="center"/>
    </xf>
    <xf numFmtId="0" fontId="33" fillId="7" borderId="20" xfId="2" applyFont="1" applyFill="1" applyBorder="1" applyAlignment="1" applyProtection="1">
      <alignment horizontal="center" vertical="center"/>
      <protection locked="0"/>
    </xf>
    <xf numFmtId="0" fontId="33" fillId="7" borderId="21" xfId="2" applyFont="1" applyFill="1" applyBorder="1" applyAlignment="1" applyProtection="1">
      <alignment horizontal="center" vertical="center"/>
      <protection locked="0"/>
    </xf>
    <xf numFmtId="0" fontId="33" fillId="7" borderId="22" xfId="2" applyFont="1" applyFill="1" applyBorder="1" applyAlignment="1" applyProtection="1">
      <alignment horizontal="center" vertical="center"/>
      <protection locked="0"/>
    </xf>
    <xf numFmtId="38" fontId="33" fillId="7" borderId="2" xfId="3" applyFont="1" applyFill="1" applyBorder="1" applyAlignment="1">
      <alignment horizontal="center" vertical="center"/>
    </xf>
    <xf numFmtId="38" fontId="33" fillId="7" borderId="9" xfId="3" applyFont="1" applyFill="1" applyBorder="1" applyAlignment="1">
      <alignment horizontal="center" vertical="center"/>
    </xf>
    <xf numFmtId="38" fontId="33" fillId="7" borderId="10" xfId="3" applyFont="1" applyFill="1" applyBorder="1" applyAlignment="1">
      <alignment horizontal="center" vertical="center"/>
    </xf>
    <xf numFmtId="0" fontId="33" fillId="3" borderId="15" xfId="2" applyFont="1" applyFill="1" applyBorder="1" applyAlignment="1" applyProtection="1">
      <alignment horizontal="center" vertical="center"/>
    </xf>
    <xf numFmtId="0" fontId="33" fillId="3" borderId="16" xfId="2" applyFont="1" applyFill="1" applyBorder="1" applyAlignment="1" applyProtection="1">
      <alignment horizontal="center" vertical="center"/>
    </xf>
    <xf numFmtId="38" fontId="33" fillId="0" borderId="10" xfId="3" applyFont="1" applyBorder="1" applyAlignment="1">
      <alignment horizontal="center" vertical="center"/>
    </xf>
    <xf numFmtId="0" fontId="33" fillId="0" borderId="69" xfId="2" applyFont="1" applyBorder="1" applyAlignment="1">
      <alignment horizontal="center" vertical="center"/>
    </xf>
    <xf numFmtId="0" fontId="33" fillId="0" borderId="11" xfId="2" applyFont="1" applyBorder="1" applyAlignment="1">
      <alignment horizontal="center" vertical="center"/>
    </xf>
    <xf numFmtId="0" fontId="33" fillId="0" borderId="70" xfId="2" applyFont="1" applyBorder="1" applyAlignment="1">
      <alignment horizontal="center" vertical="center"/>
    </xf>
    <xf numFmtId="0" fontId="33" fillId="0" borderId="12" xfId="2" applyFont="1" applyBorder="1" applyAlignment="1">
      <alignment horizontal="left" vertical="center" wrapText="1"/>
    </xf>
    <xf numFmtId="0" fontId="33" fillId="0" borderId="13" xfId="2" applyFont="1" applyBorder="1" applyAlignment="1">
      <alignment horizontal="left" vertical="center" wrapText="1"/>
    </xf>
    <xf numFmtId="0" fontId="33" fillId="0" borderId="14" xfId="2" applyFont="1" applyBorder="1" applyAlignment="1">
      <alignment horizontal="left" vertical="center" wrapText="1"/>
    </xf>
    <xf numFmtId="0" fontId="33" fillId="0" borderId="71" xfId="2" applyFont="1" applyBorder="1" applyAlignment="1">
      <alignment horizontal="left" vertical="center" wrapText="1"/>
    </xf>
    <xf numFmtId="0" fontId="33" fillId="0" borderId="72" xfId="2" applyFont="1" applyBorder="1" applyAlignment="1">
      <alignment horizontal="left" vertical="center" wrapText="1"/>
    </xf>
    <xf numFmtId="0" fontId="33" fillId="0" borderId="73" xfId="2" applyFont="1" applyBorder="1" applyAlignment="1">
      <alignment horizontal="left" vertical="center" wrapText="1"/>
    </xf>
    <xf numFmtId="38" fontId="33" fillId="0" borderId="2" xfId="3" applyFont="1" applyBorder="1" applyAlignment="1">
      <alignment horizontal="center" vertical="center"/>
    </xf>
    <xf numFmtId="0" fontId="33" fillId="3" borderId="6" xfId="2" applyFont="1" applyFill="1" applyBorder="1" applyAlignment="1" applyProtection="1">
      <alignment horizontal="center" vertical="center"/>
    </xf>
    <xf numFmtId="0" fontId="33" fillId="3" borderId="8" xfId="2" applyFont="1" applyFill="1" applyBorder="1" applyAlignment="1" applyProtection="1">
      <alignment horizontal="center" vertical="center"/>
    </xf>
    <xf numFmtId="0" fontId="33" fillId="7" borderId="1" xfId="2" applyFont="1" applyFill="1" applyBorder="1" applyAlignment="1">
      <alignment horizontal="center" vertical="center"/>
    </xf>
    <xf numFmtId="0" fontId="38" fillId="0" borderId="20" xfId="2" applyFont="1" applyBorder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38" fillId="0" borderId="22" xfId="2" applyFont="1" applyBorder="1" applyAlignment="1">
      <alignment horizontal="center" vertical="center"/>
    </xf>
    <xf numFmtId="0" fontId="33" fillId="0" borderId="13" xfId="2" applyFont="1" applyBorder="1" applyAlignment="1" applyProtection="1">
      <alignment horizontal="center" vertical="center"/>
    </xf>
    <xf numFmtId="0" fontId="33" fillId="0" borderId="2" xfId="2" applyFont="1" applyFill="1" applyBorder="1" applyAlignment="1">
      <alignment horizontal="center" vertical="center"/>
    </xf>
    <xf numFmtId="0" fontId="33" fillId="0" borderId="9" xfId="2" applyFont="1" applyFill="1" applyBorder="1" applyAlignment="1">
      <alignment horizontal="center" vertical="center"/>
    </xf>
    <xf numFmtId="0" fontId="33" fillId="7" borderId="2" xfId="2" applyFont="1" applyFill="1" applyBorder="1" applyAlignment="1">
      <alignment horizontal="left" vertical="center"/>
    </xf>
    <xf numFmtId="0" fontId="33" fillId="7" borderId="9" xfId="2" applyFont="1" applyFill="1" applyBorder="1" applyAlignment="1">
      <alignment horizontal="left" vertical="center"/>
    </xf>
    <xf numFmtId="0" fontId="33" fillId="7" borderId="10" xfId="2" applyFont="1" applyFill="1" applyBorder="1" applyAlignment="1">
      <alignment horizontal="left" vertical="center"/>
    </xf>
    <xf numFmtId="38" fontId="33" fillId="7" borderId="16" xfId="3" applyFont="1" applyFill="1" applyBorder="1" applyAlignment="1">
      <alignment horizontal="center" vertical="center"/>
    </xf>
    <xf numFmtId="0" fontId="33" fillId="0" borderId="2" xfId="4" applyFont="1" applyFill="1" applyBorder="1" applyAlignment="1">
      <alignment horizontal="center" vertical="center"/>
    </xf>
    <xf numFmtId="0" fontId="33" fillId="0" borderId="10" xfId="4" applyFont="1" applyFill="1" applyBorder="1" applyAlignment="1">
      <alignment horizontal="center" vertical="center"/>
    </xf>
    <xf numFmtId="0" fontId="33" fillId="0" borderId="2" xfId="4" applyFont="1" applyFill="1" applyBorder="1" applyAlignment="1" applyProtection="1">
      <alignment horizontal="center" vertical="center"/>
      <protection locked="0"/>
    </xf>
    <xf numFmtId="0" fontId="33" fillId="0" borderId="10" xfId="4" applyFont="1" applyFill="1" applyBorder="1" applyAlignment="1" applyProtection="1">
      <alignment horizontal="center" vertical="center"/>
      <protection locked="0"/>
    </xf>
    <xf numFmtId="0" fontId="33" fillId="0" borderId="2" xfId="4" applyFont="1" applyFill="1" applyBorder="1" applyAlignment="1" applyProtection="1">
      <alignment horizontal="center" vertical="center"/>
    </xf>
    <xf numFmtId="0" fontId="33" fillId="0" borderId="10" xfId="4" applyFont="1" applyFill="1" applyBorder="1" applyAlignment="1" applyProtection="1">
      <alignment horizontal="center" vertical="center"/>
    </xf>
    <xf numFmtId="38" fontId="33" fillId="7" borderId="12" xfId="3" applyFont="1" applyFill="1" applyBorder="1" applyAlignment="1">
      <alignment horizontal="center" vertical="center"/>
    </xf>
    <xf numFmtId="38" fontId="33" fillId="7" borderId="14" xfId="3" applyFont="1" applyFill="1" applyBorder="1" applyAlignment="1">
      <alignment horizontal="center" vertical="center"/>
    </xf>
    <xf numFmtId="38" fontId="33" fillId="7" borderId="29" xfId="3" applyFont="1" applyFill="1" applyBorder="1" applyAlignment="1">
      <alignment horizontal="center" vertical="center"/>
    </xf>
    <xf numFmtId="38" fontId="33" fillId="7" borderId="30" xfId="3" applyFont="1" applyFill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38" fontId="33" fillId="7" borderId="74" xfId="3" applyFont="1" applyFill="1" applyBorder="1" applyAlignment="1">
      <alignment horizontal="center" vertical="center"/>
    </xf>
    <xf numFmtId="38" fontId="33" fillId="7" borderId="76" xfId="3" applyFont="1" applyFill="1" applyBorder="1" applyAlignment="1">
      <alignment horizontal="center" vertical="center"/>
    </xf>
    <xf numFmtId="0" fontId="33" fillId="0" borderId="9" xfId="4" applyFont="1" applyBorder="1" applyAlignment="1">
      <alignment horizontal="center" vertical="center"/>
    </xf>
    <xf numFmtId="0" fontId="33" fillId="0" borderId="9" xfId="4" applyFont="1" applyFill="1" applyBorder="1" applyAlignment="1" applyProtection="1">
      <alignment horizontal="center" vertical="center"/>
    </xf>
    <xf numFmtId="0" fontId="33" fillId="0" borderId="2" xfId="4" applyFont="1" applyBorder="1" applyAlignment="1" applyProtection="1">
      <alignment horizontal="center" vertical="center"/>
    </xf>
    <xf numFmtId="0" fontId="33" fillId="0" borderId="10" xfId="4" applyFont="1" applyBorder="1" applyAlignment="1" applyProtection="1">
      <alignment horizontal="center" vertical="center"/>
    </xf>
    <xf numFmtId="0" fontId="33" fillId="0" borderId="29" xfId="4" applyFont="1" applyFill="1" applyBorder="1" applyAlignment="1" applyProtection="1">
      <alignment horizontal="center" vertical="center"/>
    </xf>
    <xf numFmtId="0" fontId="33" fillId="0" borderId="30" xfId="4" applyFont="1" applyFill="1" applyBorder="1" applyAlignment="1" applyProtection="1">
      <alignment horizontal="center" vertical="center"/>
    </xf>
    <xf numFmtId="0" fontId="33" fillId="0" borderId="17" xfId="4" applyFont="1" applyBorder="1" applyAlignment="1" applyProtection="1">
      <alignment horizontal="center" vertical="center"/>
    </xf>
    <xf numFmtId="0" fontId="33" fillId="0" borderId="19" xfId="4" applyFont="1" applyBorder="1" applyAlignment="1" applyProtection="1">
      <alignment horizontal="center" vertical="center"/>
    </xf>
    <xf numFmtId="0" fontId="33" fillId="7" borderId="2" xfId="2" applyFont="1" applyFill="1" applyBorder="1" applyAlignment="1">
      <alignment horizontal="center" vertical="center"/>
    </xf>
    <xf numFmtId="0" fontId="33" fillId="7" borderId="9" xfId="2" applyFont="1" applyFill="1" applyBorder="1" applyAlignment="1">
      <alignment horizontal="center" vertical="center"/>
    </xf>
    <xf numFmtId="38" fontId="33" fillId="7" borderId="2" xfId="2" applyNumberFormat="1" applyFont="1" applyFill="1" applyBorder="1" applyAlignment="1">
      <alignment horizontal="center" vertical="center"/>
    </xf>
    <xf numFmtId="0" fontId="33" fillId="7" borderId="10" xfId="2" applyFont="1" applyFill="1" applyBorder="1" applyAlignment="1">
      <alignment horizontal="center" vertical="center"/>
    </xf>
    <xf numFmtId="38" fontId="33" fillId="7" borderId="2" xfId="3" applyFont="1" applyFill="1" applyBorder="1" applyAlignment="1" applyProtection="1">
      <alignment horizontal="center" vertical="center"/>
    </xf>
    <xf numFmtId="38" fontId="33" fillId="7" borderId="9" xfId="3" applyFont="1" applyFill="1" applyBorder="1" applyAlignment="1" applyProtection="1">
      <alignment horizontal="center" vertical="center"/>
    </xf>
    <xf numFmtId="38" fontId="33" fillId="7" borderId="10" xfId="3" applyFont="1" applyFill="1" applyBorder="1" applyAlignment="1" applyProtection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33" fillId="0" borderId="29" xfId="4" applyFont="1" applyBorder="1" applyAlignment="1" applyProtection="1">
      <alignment horizontal="center" vertical="center"/>
    </xf>
    <xf numFmtId="0" fontId="33" fillId="0" borderId="30" xfId="4" applyFont="1" applyBorder="1" applyAlignment="1" applyProtection="1">
      <alignment horizontal="center" vertical="center"/>
    </xf>
    <xf numFmtId="0" fontId="33" fillId="0" borderId="17" xfId="4" applyFont="1" applyBorder="1" applyAlignment="1" applyProtection="1">
      <alignment horizontal="left" vertical="center" wrapText="1"/>
    </xf>
    <xf numFmtId="0" fontId="33" fillId="0" borderId="18" xfId="4" applyFont="1" applyBorder="1" applyAlignment="1" applyProtection="1">
      <alignment horizontal="left" vertical="center" wrapText="1"/>
    </xf>
    <xf numFmtId="0" fontId="33" fillId="0" borderId="19" xfId="4" applyFont="1" applyBorder="1" applyAlignment="1" applyProtection="1">
      <alignment horizontal="left" vertical="center" wrapText="1"/>
    </xf>
    <xf numFmtId="38" fontId="33" fillId="0" borderId="17" xfId="4" applyNumberFormat="1" applyFont="1" applyFill="1" applyBorder="1" applyAlignment="1" applyProtection="1">
      <alignment horizontal="center" vertical="center"/>
    </xf>
    <xf numFmtId="0" fontId="33" fillId="0" borderId="18" xfId="4" applyFont="1" applyFill="1" applyBorder="1" applyAlignment="1" applyProtection="1">
      <alignment horizontal="center" vertical="center"/>
    </xf>
    <xf numFmtId="38" fontId="33" fillId="0" borderId="20" xfId="3" applyFont="1" applyFill="1" applyBorder="1" applyAlignment="1" applyProtection="1">
      <alignment horizontal="center" vertical="center"/>
    </xf>
    <xf numFmtId="38" fontId="33" fillId="0" borderId="21" xfId="3" applyFont="1" applyFill="1" applyBorder="1" applyAlignment="1" applyProtection="1">
      <alignment horizontal="center" vertical="center"/>
    </xf>
    <xf numFmtId="38" fontId="33" fillId="0" borderId="22" xfId="3" applyFont="1" applyFill="1" applyBorder="1" applyAlignment="1" applyProtection="1">
      <alignment horizontal="center" vertical="center"/>
    </xf>
    <xf numFmtId="0" fontId="33" fillId="0" borderId="17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18" xfId="4" applyFont="1" applyBorder="1" applyAlignment="1" applyProtection="1">
      <alignment horizontal="center" vertical="center"/>
    </xf>
    <xf numFmtId="0" fontId="33" fillId="0" borderId="13" xfId="4" applyFont="1" applyFill="1" applyBorder="1" applyAlignment="1" applyProtection="1">
      <alignment horizontal="center" vertical="center"/>
    </xf>
    <xf numFmtId="0" fontId="33" fillId="0" borderId="14" xfId="4" applyFont="1" applyFill="1" applyBorder="1" applyAlignment="1" applyProtection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24" fillId="0" borderId="3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2" xfId="2" applyFont="1" applyBorder="1" applyAlignment="1" applyProtection="1">
      <alignment horizontal="center" vertical="center"/>
    </xf>
    <xf numFmtId="0" fontId="7" fillId="0" borderId="13" xfId="2" applyFont="1" applyBorder="1" applyAlignment="1" applyProtection="1">
      <alignment horizontal="center" vertical="center"/>
    </xf>
    <xf numFmtId="0" fontId="7" fillId="0" borderId="14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0" fontId="8" fillId="3" borderId="5" xfId="2" applyFont="1" applyFill="1" applyBorder="1" applyAlignment="1" applyProtection="1">
      <alignment horizontal="center" vertical="center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</xf>
    <xf numFmtId="38" fontId="7" fillId="0" borderId="1" xfId="2" applyNumberFormat="1" applyFont="1" applyBorder="1" applyAlignment="1" applyProtection="1">
      <alignment horizontal="center" vertical="center"/>
    </xf>
    <xf numFmtId="38" fontId="7" fillId="0" borderId="1" xfId="1" applyFont="1" applyFill="1" applyBorder="1" applyAlignment="1" applyProtection="1">
      <alignment horizontal="center" vertical="center"/>
    </xf>
    <xf numFmtId="0" fontId="7" fillId="0" borderId="33" xfId="2" applyFont="1" applyBorder="1" applyAlignment="1" applyProtection="1">
      <alignment horizontal="center" vertical="center" wrapText="1"/>
    </xf>
    <xf numFmtId="0" fontId="7" fillId="0" borderId="34" xfId="2" applyFont="1" applyBorder="1" applyAlignment="1" applyProtection="1">
      <alignment horizontal="center" vertical="center" wrapText="1"/>
    </xf>
    <xf numFmtId="38" fontId="7" fillId="0" borderId="34" xfId="2" applyNumberFormat="1" applyFont="1" applyBorder="1" applyAlignment="1" applyProtection="1">
      <alignment horizontal="center" vertical="center"/>
    </xf>
    <xf numFmtId="0" fontId="7" fillId="0" borderId="34" xfId="2" applyFont="1" applyBorder="1" applyAlignment="1" applyProtection="1">
      <alignment horizontal="center" vertical="center"/>
    </xf>
    <xf numFmtId="38" fontId="7" fillId="0" borderId="34" xfId="1" applyFont="1" applyFill="1" applyBorder="1" applyAlignment="1" applyProtection="1">
      <alignment horizontal="center" vertical="center"/>
    </xf>
    <xf numFmtId="38" fontId="13" fillId="0" borderId="34" xfId="2" applyNumberFormat="1" applyFont="1" applyFill="1" applyBorder="1" applyAlignment="1" applyProtection="1">
      <alignment horizontal="center" vertical="center"/>
    </xf>
    <xf numFmtId="38" fontId="13" fillId="0" borderId="35" xfId="2" applyNumberFormat="1" applyFont="1" applyFill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 wrapText="1"/>
    </xf>
    <xf numFmtId="38" fontId="7" fillId="0" borderId="23" xfId="3" applyFont="1" applyBorder="1" applyAlignment="1" applyProtection="1">
      <alignment horizontal="center" vertical="center"/>
    </xf>
    <xf numFmtId="38" fontId="7" fillId="0" borderId="23" xfId="1" applyFont="1" applyFill="1" applyBorder="1" applyAlignment="1" applyProtection="1">
      <alignment horizontal="center" vertical="center"/>
    </xf>
    <xf numFmtId="38" fontId="7" fillId="0" borderId="23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3" borderId="24" xfId="2" applyFont="1" applyFill="1" applyBorder="1" applyAlignment="1" applyProtection="1">
      <alignment horizontal="center" vertical="center"/>
      <protection locked="0"/>
    </xf>
    <xf numFmtId="0" fontId="7" fillId="3" borderId="25" xfId="2" applyFont="1" applyFill="1" applyBorder="1" applyAlignment="1" applyProtection="1">
      <alignment horizontal="center" vertical="center"/>
      <protection locked="0"/>
    </xf>
    <xf numFmtId="38" fontId="7" fillId="0" borderId="10" xfId="3" applyFont="1" applyBorder="1" applyAlignment="1">
      <alignment horizontal="center" vertical="center"/>
    </xf>
    <xf numFmtId="38" fontId="7" fillId="0" borderId="1" xfId="3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3" borderId="24" xfId="3" applyFont="1" applyFill="1" applyBorder="1" applyAlignment="1" applyProtection="1">
      <alignment horizontal="center" vertical="center"/>
      <protection locked="0"/>
    </xf>
    <xf numFmtId="38" fontId="7" fillId="3" borderId="32" xfId="3" applyFont="1" applyFill="1" applyBorder="1" applyAlignment="1" applyProtection="1">
      <alignment horizontal="center" vertical="center"/>
      <protection locked="0"/>
    </xf>
    <xf numFmtId="38" fontId="7" fillId="3" borderId="25" xfId="3" applyFont="1" applyFill="1" applyBorder="1" applyAlignment="1" applyProtection="1">
      <alignment horizontal="center" vertical="center"/>
      <protection locked="0"/>
    </xf>
    <xf numFmtId="0" fontId="7" fillId="0" borderId="2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3" borderId="26" xfId="2" applyFont="1" applyFill="1" applyBorder="1" applyAlignment="1" applyProtection="1">
      <alignment horizontal="center" vertical="center"/>
      <protection locked="0"/>
    </xf>
    <xf numFmtId="0" fontId="7" fillId="3" borderId="27" xfId="2" applyFont="1" applyFill="1" applyBorder="1" applyAlignment="1" applyProtection="1">
      <alignment horizontal="center" vertical="center"/>
      <protection locked="0"/>
    </xf>
    <xf numFmtId="3" fontId="7" fillId="0" borderId="15" xfId="2" applyNumberFormat="1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8" fontId="7" fillId="3" borderId="26" xfId="3" applyFont="1" applyFill="1" applyBorder="1" applyAlignment="1" applyProtection="1">
      <alignment horizontal="center" vertical="center"/>
      <protection locked="0"/>
    </xf>
    <xf numFmtId="38" fontId="7" fillId="3" borderId="11" xfId="3" applyFont="1" applyFill="1" applyBorder="1" applyAlignment="1" applyProtection="1">
      <alignment horizontal="center" vertical="center"/>
      <protection locked="0"/>
    </xf>
    <xf numFmtId="38" fontId="7" fillId="3" borderId="27" xfId="3" applyFont="1" applyFill="1" applyBorder="1" applyAlignment="1" applyProtection="1">
      <alignment horizontal="center" vertical="center"/>
      <protection locked="0"/>
    </xf>
    <xf numFmtId="0" fontId="7" fillId="3" borderId="15" xfId="2" applyFont="1" applyFill="1" applyBorder="1" applyAlignment="1" applyProtection="1">
      <alignment horizontal="center" vertical="center"/>
      <protection locked="0"/>
    </xf>
    <xf numFmtId="0" fontId="7" fillId="3" borderId="16" xfId="2" applyFont="1" applyFill="1" applyBorder="1" applyAlignment="1" applyProtection="1">
      <alignment horizontal="center" vertical="center"/>
      <protection locked="0"/>
    </xf>
    <xf numFmtId="38" fontId="7" fillId="3" borderId="15" xfId="3" applyFont="1" applyFill="1" applyBorder="1" applyAlignment="1" applyProtection="1">
      <alignment horizontal="center" vertical="center"/>
      <protection locked="0"/>
    </xf>
    <xf numFmtId="38" fontId="7" fillId="3" borderId="9" xfId="3" applyFont="1" applyFill="1" applyBorder="1" applyAlignment="1" applyProtection="1">
      <alignment horizontal="center" vertical="center"/>
      <protection locked="0"/>
    </xf>
    <xf numFmtId="38" fontId="7" fillId="3" borderId="16" xfId="3" applyFont="1" applyFill="1" applyBorder="1" applyAlignment="1" applyProtection="1">
      <alignment horizontal="center" vertical="center"/>
      <protection locked="0"/>
    </xf>
    <xf numFmtId="0" fontId="7" fillId="0" borderId="15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3" borderId="33" xfId="2" applyFont="1" applyFill="1" applyBorder="1" applyAlignment="1" applyProtection="1">
      <alignment horizontal="center" vertical="center"/>
      <protection locked="0"/>
    </xf>
    <xf numFmtId="0" fontId="7" fillId="3" borderId="34" xfId="2" applyFont="1" applyFill="1" applyBorder="1" applyAlignment="1" applyProtection="1">
      <alignment horizontal="center" vertical="center"/>
      <protection locked="0"/>
    </xf>
    <xf numFmtId="0" fontId="7" fillId="3" borderId="35" xfId="2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7" fillId="2" borderId="20" xfId="2" applyFont="1" applyFill="1" applyBorder="1" applyAlignment="1" applyProtection="1">
      <alignment horizontal="center" vertical="center"/>
      <protection locked="0"/>
    </xf>
    <xf numFmtId="0" fontId="7" fillId="2" borderId="22" xfId="2" applyFont="1" applyFill="1" applyBorder="1" applyAlignment="1" applyProtection="1">
      <alignment horizontal="center" vertical="center"/>
      <protection locked="0"/>
    </xf>
    <xf numFmtId="38" fontId="7" fillId="0" borderId="9" xfId="3" applyFont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21" xfId="2" applyFont="1" applyFill="1" applyBorder="1" applyAlignment="1" applyProtection="1">
      <alignment horizontal="center" vertical="center"/>
      <protection locked="0"/>
    </xf>
    <xf numFmtId="38" fontId="7" fillId="0" borderId="2" xfId="3" applyFont="1" applyBorder="1" applyAlignment="1" applyProtection="1">
      <alignment horizontal="center" vertical="center"/>
    </xf>
    <xf numFmtId="38" fontId="7" fillId="0" borderId="9" xfId="3" applyFont="1" applyBorder="1" applyAlignment="1" applyProtection="1">
      <alignment horizontal="center" vertical="center"/>
    </xf>
    <xf numFmtId="38" fontId="7" fillId="0" borderId="10" xfId="3" applyFont="1" applyBorder="1" applyAlignment="1" applyProtection="1">
      <alignment horizontal="center" vertical="center"/>
    </xf>
    <xf numFmtId="38" fontId="7" fillId="0" borderId="1" xfId="3" applyFont="1" applyFill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2" borderId="37" xfId="2" applyFont="1" applyFill="1" applyBorder="1" applyAlignment="1" applyProtection="1">
      <alignment horizontal="center" vertical="center"/>
      <protection locked="0"/>
    </xf>
    <xf numFmtId="0" fontId="7" fillId="2" borderId="6" xfId="2" applyFont="1" applyFill="1" applyBorder="1" applyAlignment="1" applyProtection="1">
      <alignment horizontal="center" vertical="center"/>
      <protection locked="0"/>
    </xf>
    <xf numFmtId="0" fontId="7" fillId="2" borderId="8" xfId="2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</xf>
    <xf numFmtId="38" fontId="7" fillId="0" borderId="9" xfId="1" applyFont="1" applyFill="1" applyBorder="1" applyAlignment="1" applyProtection="1">
      <alignment horizontal="center" vertical="center"/>
    </xf>
    <xf numFmtId="38" fontId="7" fillId="2" borderId="20" xfId="3" applyFont="1" applyFill="1" applyBorder="1" applyAlignment="1" applyProtection="1">
      <alignment horizontal="center" vertical="center"/>
      <protection locked="0"/>
    </xf>
    <xf numFmtId="38" fontId="7" fillId="2" borderId="21" xfId="3" applyFont="1" applyFill="1" applyBorder="1" applyAlignment="1" applyProtection="1">
      <alignment horizontal="center" vertical="center"/>
      <protection locked="0"/>
    </xf>
    <xf numFmtId="38" fontId="7" fillId="2" borderId="22" xfId="3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6" xfId="2" applyFont="1" applyBorder="1" applyAlignment="1">
      <alignment horizontal="lef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5" xfId="2" applyFont="1" applyFill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42" fillId="0" borderId="0" xfId="2" applyFont="1" applyAlignment="1">
      <alignment vertical="center"/>
    </xf>
  </cellXfs>
  <cellStyles count="6">
    <cellStyle name="桁区切り" xfId="1" builtinId="6"/>
    <cellStyle name="桁区切り 2 6" xfId="5" xr:uid="{7FB68F03-E8DC-4849-A670-3170070E5658}"/>
    <cellStyle name="桁区切り 3" xfId="3" xr:uid="{3A835B5C-F4B0-405A-9855-3B6989CF9041}"/>
    <cellStyle name="標準" xfId="0" builtinId="0"/>
    <cellStyle name="標準 2 2 2" xfId="2" xr:uid="{A5CC1399-BE91-449F-A5B0-055246958DE8}"/>
    <cellStyle name="標準 2 4" xfId="4" xr:uid="{5CB20BD4-A3F1-447A-BF71-7EA3AB6D3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527958</xdr:colOff>
      <xdr:row>0</xdr:row>
      <xdr:rowOff>171450</xdr:rowOff>
    </xdr:from>
    <xdr:to>
      <xdr:col>12</xdr:col>
      <xdr:colOff>504825</xdr:colOff>
      <xdr:row>2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DB48B7-5C25-4DD2-A954-EE8639FF6780}"/>
            </a:ext>
          </a:extLst>
        </xdr:cNvPr>
        <xdr:cNvSpPr/>
      </xdr:nvSpPr>
      <xdr:spPr>
        <a:xfrm>
          <a:off x="4976133" y="171450"/>
          <a:ext cx="2691492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0</xdr:row>
      <xdr:rowOff>335933</xdr:rowOff>
    </xdr:from>
    <xdr:to>
      <xdr:col>42</xdr:col>
      <xdr:colOff>816428</xdr:colOff>
      <xdr:row>0</xdr:row>
      <xdr:rowOff>843644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881A2A-ADFB-4473-A51D-5747D063AA18}"/>
            </a:ext>
          </a:extLst>
        </xdr:cNvPr>
        <xdr:cNvSpPr/>
      </xdr:nvSpPr>
      <xdr:spPr>
        <a:xfrm>
          <a:off x="22231350" y="335933"/>
          <a:ext cx="10103303" cy="5077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  <xdr:twoCellAnchor>
    <xdr:from>
      <xdr:col>3</xdr:col>
      <xdr:colOff>421822</xdr:colOff>
      <xdr:row>2</xdr:row>
      <xdr:rowOff>54428</xdr:rowOff>
    </xdr:from>
    <xdr:to>
      <xdr:col>9</xdr:col>
      <xdr:colOff>449037</xdr:colOff>
      <xdr:row>3</xdr:row>
      <xdr:rowOff>321814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AD032A-D835-4A1F-A098-73025B9716DD}"/>
            </a:ext>
          </a:extLst>
        </xdr:cNvPr>
        <xdr:cNvSpPr/>
      </xdr:nvSpPr>
      <xdr:spPr>
        <a:xfrm>
          <a:off x="1592036" y="585107"/>
          <a:ext cx="3224894" cy="48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148732</xdr:colOff>
      <xdr:row>1</xdr:row>
      <xdr:rowOff>62261</xdr:rowOff>
    </xdr:from>
    <xdr:to>
      <xdr:col>19</xdr:col>
      <xdr:colOff>268941</xdr:colOff>
      <xdr:row>4</xdr:row>
      <xdr:rowOff>39313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518798-7E7A-4871-B0EB-865750927B22}"/>
            </a:ext>
          </a:extLst>
        </xdr:cNvPr>
        <xdr:cNvSpPr/>
      </xdr:nvSpPr>
      <xdr:spPr>
        <a:xfrm>
          <a:off x="8463497" y="297585"/>
          <a:ext cx="3089768" cy="6830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0</xdr:row>
      <xdr:rowOff>204107</xdr:rowOff>
    </xdr:from>
    <xdr:to>
      <xdr:col>5</xdr:col>
      <xdr:colOff>571500</xdr:colOff>
      <xdr:row>3</xdr:row>
      <xdr:rowOff>173737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CAE0D3-7308-4FBC-AB4C-BB9D13667E62}"/>
            </a:ext>
          </a:extLst>
        </xdr:cNvPr>
        <xdr:cNvSpPr/>
      </xdr:nvSpPr>
      <xdr:spPr>
        <a:xfrm>
          <a:off x="134471" y="204107"/>
          <a:ext cx="3641911" cy="675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  <xdr:twoCellAnchor>
    <xdr:from>
      <xdr:col>10</xdr:col>
      <xdr:colOff>324971</xdr:colOff>
      <xdr:row>1</xdr:row>
      <xdr:rowOff>78441</xdr:rowOff>
    </xdr:from>
    <xdr:to>
      <xdr:col>13</xdr:col>
      <xdr:colOff>112059</xdr:colOff>
      <xdr:row>3</xdr:row>
      <xdr:rowOff>78441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0CC992-0019-4F1C-92F2-D3983C69573E}"/>
            </a:ext>
          </a:extLst>
        </xdr:cNvPr>
        <xdr:cNvSpPr txBox="1"/>
      </xdr:nvSpPr>
      <xdr:spPr>
        <a:xfrm>
          <a:off x="6499412" y="313765"/>
          <a:ext cx="1568823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0\&#31119;&#31049;&#37096;\Users\admin\AppData\Local\Microsoft\Windows\Temporary%20Internet%20Files\Content.Outlook\41GLZOYG\&#20816;&#31461;&#23478;&#24237;&#35506;\&#9670;&#9670;&#20816;&#31461;&#32946;&#25104;&#20418;\&#9733;&#23470;&#22478;&#35201;&#25285;&#24403;\&#8251;&#23455;&#32318;&#22577;&#21578;\&#21454;&#25903;&#27770;&#31639;&#26360;&#12304;&#20445;&#32946;&#26009;&#12434;&#21547;&#12416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0\&#31119;&#31049;&#37096;\Users\admin\AppData\Local\Microsoft\Windows\Temporary%20Internet%20Files\Content.Outlook\41GLZOYG\&#28168;&#12304;1.&#12375;&#12435;&#12374;&#12392;&#23398;&#31461;&#12463;&#12521;&#12502;&#12305;&#21335;&#22478;&#24066;&#25918;&#35506;&#24460;&#20816;&#31461;&#20581;&#20840;&#32946;&#25104;&#20107;&#26989;&#35519;&#26619;&#31080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決算書【保育料を含む】"/>
      <sheetName val="勘定科目表"/>
      <sheetName val="領収書詳細一覧"/>
    </sheetNames>
    <sheetDataSet>
      <sheetData sheetId="0"/>
      <sheetData sheetId="1">
        <row r="2">
          <cell r="B2" t="str">
            <v>平成　　年度</v>
          </cell>
        </row>
        <row r="3">
          <cell r="B3" t="str">
            <v>番号</v>
          </cell>
          <cell r="C3" t="str">
            <v>科　　目</v>
          </cell>
        </row>
        <row r="4">
          <cell r="B4">
            <v>1</v>
          </cell>
          <cell r="C4" t="str">
            <v>給与（正規）</v>
          </cell>
        </row>
        <row r="5">
          <cell r="B5">
            <v>2</v>
          </cell>
          <cell r="C5" t="str">
            <v>給与（非正規）</v>
          </cell>
        </row>
        <row r="6">
          <cell r="B6">
            <v>3</v>
          </cell>
          <cell r="C6" t="str">
            <v>賞与（正規）</v>
          </cell>
        </row>
        <row r="7">
          <cell r="B7">
            <v>4</v>
          </cell>
          <cell r="C7" t="str">
            <v>賞与（非正規）</v>
          </cell>
        </row>
        <row r="8">
          <cell r="B8">
            <v>5</v>
          </cell>
          <cell r="C8" t="str">
            <v>通勤交通費</v>
          </cell>
        </row>
        <row r="9">
          <cell r="B9">
            <v>6</v>
          </cell>
          <cell r="C9" t="str">
            <v>法定福利費</v>
          </cell>
        </row>
        <row r="10">
          <cell r="B10">
            <v>7</v>
          </cell>
          <cell r="C10" t="str">
            <v>厚生費（検診代）</v>
          </cell>
        </row>
        <row r="11">
          <cell r="B11">
            <v>8</v>
          </cell>
          <cell r="C11" t="str">
            <v>旅費・研修費</v>
          </cell>
        </row>
        <row r="12">
          <cell r="B12">
            <v>9</v>
          </cell>
          <cell r="C12" t="str">
            <v>医薬品費</v>
          </cell>
        </row>
        <row r="13">
          <cell r="B13">
            <v>10</v>
          </cell>
          <cell r="C13" t="str">
            <v>消耗品費</v>
          </cell>
        </row>
        <row r="14">
          <cell r="B14">
            <v>11</v>
          </cell>
          <cell r="C14" t="str">
            <v>行事費（補助金使用分）</v>
          </cell>
        </row>
        <row r="15">
          <cell r="B15">
            <v>12</v>
          </cell>
          <cell r="C15" t="str">
            <v>光熱水費</v>
          </cell>
        </row>
        <row r="16">
          <cell r="B16">
            <v>13</v>
          </cell>
          <cell r="C16" t="str">
            <v>修繕費（補助金使用分）</v>
          </cell>
        </row>
        <row r="17">
          <cell r="B17">
            <v>14</v>
          </cell>
          <cell r="C17" t="str">
            <v>通信費</v>
          </cell>
        </row>
        <row r="18">
          <cell r="B18">
            <v>15</v>
          </cell>
          <cell r="C18" t="str">
            <v>業務委託料</v>
          </cell>
        </row>
        <row r="19">
          <cell r="B19">
            <v>16</v>
          </cell>
          <cell r="C19" t="str">
            <v>使用料</v>
          </cell>
        </row>
        <row r="20">
          <cell r="B20">
            <v>17</v>
          </cell>
          <cell r="C20" t="str">
            <v>地代家賃</v>
          </cell>
        </row>
        <row r="21">
          <cell r="B21">
            <v>18</v>
          </cell>
          <cell r="C21" t="str">
            <v>図書購入費</v>
          </cell>
        </row>
        <row r="22">
          <cell r="B22">
            <v>19</v>
          </cell>
          <cell r="C22" t="str">
            <v>送迎費（燃料費、車輌運搬費）</v>
          </cell>
        </row>
        <row r="23">
          <cell r="B23">
            <v>20</v>
          </cell>
          <cell r="C23" t="str">
            <v>会議費</v>
          </cell>
        </row>
        <row r="24">
          <cell r="B24">
            <v>21</v>
          </cell>
          <cell r="C24" t="str">
            <v>管理諸費</v>
          </cell>
        </row>
        <row r="25">
          <cell r="B25">
            <v>22</v>
          </cell>
          <cell r="C25" t="str">
            <v>保険料</v>
          </cell>
        </row>
        <row r="26">
          <cell r="B26">
            <v>23</v>
          </cell>
          <cell r="C26" t="str">
            <v>器具備品費（備品購入）</v>
          </cell>
        </row>
        <row r="27">
          <cell r="B27">
            <v>24</v>
          </cell>
          <cell r="C27" t="str">
            <v>租税公課</v>
          </cell>
        </row>
        <row r="28">
          <cell r="B28">
            <v>25</v>
          </cell>
          <cell r="C28" t="str">
            <v>教材費</v>
          </cell>
        </row>
        <row r="29">
          <cell r="B29">
            <v>26</v>
          </cell>
          <cell r="C29" t="str">
            <v>雑費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単価マスタ（編集禁止！）"/>
    </sheetNames>
    <sheetDataSet>
      <sheetData sheetId="0" refreshError="1"/>
      <sheetData sheetId="1" refreshError="1">
        <row r="13">
          <cell r="E13">
            <v>2510000</v>
          </cell>
        </row>
        <row r="21">
          <cell r="B21" t="str">
            <v>（年間開所日数－250）</v>
          </cell>
          <cell r="F21" t="str">
            <v>×</v>
          </cell>
          <cell r="G21">
            <v>19000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2DA6-33F7-4CC8-AB6A-4F5D7F9367E3}">
  <dimension ref="A1:P61"/>
  <sheetViews>
    <sheetView tabSelected="1" view="pageBreakPreview" topLeftCell="C1" zoomScaleNormal="100" zoomScaleSheetLayoutView="100" workbookViewId="0">
      <selection activeCell="D55" sqref="D55"/>
    </sheetView>
  </sheetViews>
  <sheetFormatPr defaultRowHeight="18.75"/>
  <cols>
    <col min="1" max="2" width="0" hidden="1" customWidth="1"/>
    <col min="4" max="4" width="23.5" bestFit="1" customWidth="1"/>
    <col min="5" max="5" width="12.125" customWidth="1"/>
    <col min="6" max="6" width="5.625" bestFit="1" customWidth="1"/>
    <col min="7" max="13" width="7" customWidth="1"/>
  </cols>
  <sheetData>
    <row r="1" spans="1:16">
      <c r="A1" s="146"/>
      <c r="B1" s="2"/>
      <c r="C1" s="381" t="s">
        <v>249</v>
      </c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2"/>
      <c r="O1" s="2"/>
      <c r="P1" s="2"/>
    </row>
    <row r="2" spans="1:16">
      <c r="A2" s="146"/>
      <c r="B2" s="2"/>
      <c r="C2" s="419" t="s">
        <v>246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2"/>
      <c r="O2" s="2"/>
      <c r="P2" s="2"/>
    </row>
    <row r="3" spans="1:16">
      <c r="A3" s="146"/>
      <c r="B3" s="2"/>
      <c r="C3" s="166" t="s">
        <v>87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2"/>
      <c r="O3" s="2"/>
      <c r="P3" s="2"/>
    </row>
    <row r="4" spans="1:16" ht="19.5">
      <c r="A4" s="147"/>
      <c r="B4" s="14"/>
      <c r="C4" s="167" t="s">
        <v>88</v>
      </c>
      <c r="D4" s="167"/>
      <c r="E4" s="167"/>
      <c r="F4" s="167"/>
      <c r="G4" s="167"/>
      <c r="H4" s="167"/>
      <c r="I4" s="167"/>
      <c r="J4" s="167"/>
      <c r="K4" s="167"/>
      <c r="L4" s="167"/>
      <c r="M4" s="168" t="s">
        <v>128</v>
      </c>
      <c r="N4" s="2"/>
      <c r="O4" s="2"/>
      <c r="P4" s="2"/>
    </row>
    <row r="5" spans="1:16" ht="19.5">
      <c r="A5" s="147"/>
      <c r="B5" s="14"/>
      <c r="C5" s="382" t="s">
        <v>89</v>
      </c>
      <c r="D5" s="383"/>
      <c r="E5" s="384" t="s">
        <v>90</v>
      </c>
      <c r="F5" s="384"/>
      <c r="G5" s="384" t="s">
        <v>91</v>
      </c>
      <c r="H5" s="384"/>
      <c r="I5" s="384"/>
      <c r="J5" s="384"/>
      <c r="K5" s="384"/>
      <c r="L5" s="384"/>
      <c r="M5" s="384"/>
      <c r="N5" s="2"/>
      <c r="O5" s="2"/>
      <c r="P5" s="2"/>
    </row>
    <row r="6" spans="1:16" ht="19.5">
      <c r="A6" s="147"/>
      <c r="B6" s="14"/>
      <c r="C6" s="385" t="s">
        <v>92</v>
      </c>
      <c r="D6" s="386"/>
      <c r="E6" s="180"/>
      <c r="F6" s="169" t="s">
        <v>247</v>
      </c>
      <c r="G6" s="387" t="s">
        <v>130</v>
      </c>
      <c r="H6" s="387"/>
      <c r="I6" s="387"/>
      <c r="J6" s="387"/>
      <c r="K6" s="387"/>
      <c r="L6" s="387"/>
      <c r="M6" s="387"/>
      <c r="N6" s="2"/>
      <c r="O6" s="2"/>
      <c r="P6" s="2"/>
    </row>
    <row r="7" spans="1:16" ht="19.5">
      <c r="A7" s="147"/>
      <c r="B7" s="14"/>
      <c r="C7" s="388" t="s">
        <v>94</v>
      </c>
      <c r="D7" s="389"/>
      <c r="E7" s="178"/>
      <c r="F7" s="170" t="s">
        <v>247</v>
      </c>
      <c r="G7" s="390" t="s">
        <v>96</v>
      </c>
      <c r="H7" s="390"/>
      <c r="I7" s="390"/>
      <c r="J7" s="390"/>
      <c r="K7" s="390"/>
      <c r="L7" s="390"/>
      <c r="M7" s="390"/>
      <c r="N7" s="2"/>
      <c r="O7" s="2"/>
      <c r="P7" s="2"/>
    </row>
    <row r="8" spans="1:16" ht="19.5">
      <c r="A8" s="147"/>
      <c r="B8" s="14"/>
      <c r="C8" s="388" t="s">
        <v>97</v>
      </c>
      <c r="D8" s="389"/>
      <c r="E8" s="178"/>
      <c r="F8" s="170" t="s">
        <v>93</v>
      </c>
      <c r="G8" s="391" t="s">
        <v>98</v>
      </c>
      <c r="H8" s="391"/>
      <c r="I8" s="391"/>
      <c r="J8" s="391"/>
      <c r="K8" s="391"/>
      <c r="L8" s="391"/>
      <c r="M8" s="391"/>
      <c r="N8" s="2"/>
      <c r="O8" s="2"/>
      <c r="P8" s="2"/>
    </row>
    <row r="9" spans="1:16" ht="19.5">
      <c r="A9" s="147"/>
      <c r="B9" s="14"/>
      <c r="C9" s="392" t="s">
        <v>99</v>
      </c>
      <c r="D9" s="171" t="s">
        <v>100</v>
      </c>
      <c r="E9" s="182"/>
      <c r="F9" s="170" t="s">
        <v>247</v>
      </c>
      <c r="G9" s="393" t="s">
        <v>101</v>
      </c>
      <c r="H9" s="394"/>
      <c r="I9" s="394"/>
      <c r="J9" s="394"/>
      <c r="K9" s="394"/>
      <c r="L9" s="394"/>
      <c r="M9" s="395"/>
      <c r="N9" s="2"/>
      <c r="O9" s="2"/>
      <c r="P9" s="2"/>
    </row>
    <row r="10" spans="1:16" ht="19.5">
      <c r="A10" s="147"/>
      <c r="B10" s="14"/>
      <c r="C10" s="392"/>
      <c r="D10" s="172" t="s">
        <v>102</v>
      </c>
      <c r="E10" s="183"/>
      <c r="F10" s="173" t="s">
        <v>93</v>
      </c>
      <c r="G10" s="396"/>
      <c r="H10" s="397"/>
      <c r="I10" s="397"/>
      <c r="J10" s="397"/>
      <c r="K10" s="397"/>
      <c r="L10" s="397"/>
      <c r="M10" s="398"/>
      <c r="N10" s="2"/>
      <c r="O10" s="2"/>
      <c r="P10" s="2"/>
    </row>
    <row r="11" spans="1:16" ht="19.5">
      <c r="A11" s="147"/>
      <c r="B11" s="14"/>
      <c r="C11" s="392"/>
      <c r="D11" s="172" t="s">
        <v>103</v>
      </c>
      <c r="E11" s="183"/>
      <c r="F11" s="170" t="s">
        <v>93</v>
      </c>
      <c r="G11" s="396"/>
      <c r="H11" s="397"/>
      <c r="I11" s="397"/>
      <c r="J11" s="397"/>
      <c r="K11" s="397"/>
      <c r="L11" s="397"/>
      <c r="M11" s="398"/>
      <c r="N11" s="2"/>
      <c r="O11" s="2"/>
      <c r="P11" s="2"/>
    </row>
    <row r="12" spans="1:16" ht="19.5">
      <c r="A12" s="147"/>
      <c r="B12" s="14"/>
      <c r="C12" s="392"/>
      <c r="D12" s="174" t="s">
        <v>104</v>
      </c>
      <c r="E12" s="184"/>
      <c r="F12" s="170" t="s">
        <v>247</v>
      </c>
      <c r="G12" s="399"/>
      <c r="H12" s="400"/>
      <c r="I12" s="400"/>
      <c r="J12" s="400"/>
      <c r="K12" s="400"/>
      <c r="L12" s="400"/>
      <c r="M12" s="401"/>
      <c r="N12" s="2"/>
      <c r="O12" s="2"/>
      <c r="P12" s="2"/>
    </row>
    <row r="13" spans="1:16" ht="19.5">
      <c r="A13" s="147"/>
      <c r="B13" s="14"/>
      <c r="C13" s="388" t="s">
        <v>105</v>
      </c>
      <c r="D13" s="389"/>
      <c r="E13" s="178"/>
      <c r="F13" s="170" t="s">
        <v>93</v>
      </c>
      <c r="G13" s="402"/>
      <c r="H13" s="402"/>
      <c r="I13" s="402"/>
      <c r="J13" s="402"/>
      <c r="K13" s="402"/>
      <c r="L13" s="402"/>
      <c r="M13" s="402"/>
      <c r="N13" s="2"/>
      <c r="O13" s="2"/>
      <c r="P13" s="2"/>
    </row>
    <row r="14" spans="1:16" ht="19.5">
      <c r="A14" s="147"/>
      <c r="B14" s="14"/>
      <c r="C14" s="403" t="s">
        <v>106</v>
      </c>
      <c r="D14" s="404"/>
      <c r="E14" s="181"/>
      <c r="F14" s="175" t="s">
        <v>93</v>
      </c>
      <c r="G14" s="405"/>
      <c r="H14" s="405"/>
      <c r="I14" s="405"/>
      <c r="J14" s="405"/>
      <c r="K14" s="405"/>
      <c r="L14" s="405"/>
      <c r="M14" s="405"/>
      <c r="N14" s="2"/>
      <c r="O14" s="2"/>
      <c r="P14" s="2"/>
    </row>
    <row r="15" spans="1:16" ht="19.5">
      <c r="A15" s="147"/>
      <c r="B15" s="14"/>
      <c r="C15" s="167" t="s">
        <v>107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2"/>
      <c r="O15" s="2"/>
      <c r="P15" s="2"/>
    </row>
    <row r="16" spans="1:16">
      <c r="A16" s="146"/>
      <c r="B16" s="2"/>
      <c r="C16" s="384" t="s">
        <v>89</v>
      </c>
      <c r="D16" s="384"/>
      <c r="E16" s="384" t="s">
        <v>90</v>
      </c>
      <c r="F16" s="384"/>
      <c r="G16" s="384" t="s">
        <v>91</v>
      </c>
      <c r="H16" s="384"/>
      <c r="I16" s="384"/>
      <c r="J16" s="384"/>
      <c r="K16" s="384"/>
      <c r="L16" s="384"/>
      <c r="M16" s="384"/>
      <c r="N16" s="2"/>
      <c r="O16" s="2"/>
      <c r="P16" s="2"/>
    </row>
    <row r="17" spans="1:16">
      <c r="A17" s="146"/>
      <c r="B17" s="2"/>
      <c r="C17" s="391" t="s">
        <v>108</v>
      </c>
      <c r="D17" s="391"/>
      <c r="E17" s="178"/>
      <c r="F17" s="170" t="s">
        <v>93</v>
      </c>
      <c r="G17" s="391" t="s">
        <v>109</v>
      </c>
      <c r="H17" s="391"/>
      <c r="I17" s="391"/>
      <c r="J17" s="391"/>
      <c r="K17" s="391"/>
      <c r="L17" s="391"/>
      <c r="M17" s="391"/>
      <c r="N17" s="2"/>
      <c r="O17" s="2"/>
      <c r="P17" s="2"/>
    </row>
    <row r="18" spans="1:16">
      <c r="A18" s="146"/>
      <c r="B18" s="2"/>
      <c r="C18" s="391" t="s">
        <v>105</v>
      </c>
      <c r="D18" s="391"/>
      <c r="E18" s="178"/>
      <c r="F18" s="170" t="s">
        <v>93</v>
      </c>
      <c r="G18" s="391"/>
      <c r="H18" s="391"/>
      <c r="I18" s="391"/>
      <c r="J18" s="391"/>
      <c r="K18" s="391"/>
      <c r="L18" s="391"/>
      <c r="M18" s="391"/>
      <c r="N18" s="2"/>
      <c r="O18" s="2"/>
      <c r="P18" s="2"/>
    </row>
    <row r="19" spans="1:16">
      <c r="A19" s="146"/>
      <c r="B19" s="2"/>
      <c r="C19" s="406" t="s">
        <v>110</v>
      </c>
      <c r="D19" s="406"/>
      <c r="E19" s="181"/>
      <c r="F19" s="175" t="s">
        <v>93</v>
      </c>
      <c r="G19" s="406"/>
      <c r="H19" s="406"/>
      <c r="I19" s="406"/>
      <c r="J19" s="406"/>
      <c r="K19" s="406"/>
      <c r="L19" s="406"/>
      <c r="M19" s="406"/>
      <c r="N19" s="2"/>
      <c r="O19" s="2"/>
      <c r="P19" s="2"/>
    </row>
    <row r="20" spans="1:16">
      <c r="A20" s="146"/>
      <c r="B20" s="2"/>
      <c r="C20" s="407" t="s">
        <v>111</v>
      </c>
      <c r="D20" s="407"/>
      <c r="E20" s="181">
        <f>E14+E19</f>
        <v>0</v>
      </c>
      <c r="F20" s="175" t="s">
        <v>93</v>
      </c>
      <c r="G20" s="167"/>
      <c r="H20" s="167"/>
      <c r="I20" s="167"/>
      <c r="J20" s="167"/>
      <c r="K20" s="167"/>
      <c r="L20" s="167"/>
      <c r="M20" s="167"/>
      <c r="N20" s="2"/>
      <c r="O20" s="2"/>
      <c r="P20" s="2"/>
    </row>
    <row r="21" spans="1:16">
      <c r="A21" s="146"/>
      <c r="B21" s="2"/>
      <c r="C21" s="166" t="s">
        <v>120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2"/>
      <c r="O21" s="2"/>
      <c r="P21" s="2"/>
    </row>
    <row r="22" spans="1:16">
      <c r="A22" s="146"/>
      <c r="B22" s="2"/>
      <c r="C22" s="167" t="s">
        <v>112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2"/>
      <c r="O22" s="2"/>
      <c r="P22" s="2"/>
    </row>
    <row r="23" spans="1:16">
      <c r="A23" s="146"/>
      <c r="B23" s="2"/>
      <c r="C23" s="384" t="s">
        <v>89</v>
      </c>
      <c r="D23" s="384"/>
      <c r="E23" s="384" t="s">
        <v>90</v>
      </c>
      <c r="F23" s="384"/>
      <c r="G23" s="384" t="s">
        <v>91</v>
      </c>
      <c r="H23" s="384"/>
      <c r="I23" s="384"/>
      <c r="J23" s="384"/>
      <c r="K23" s="384"/>
      <c r="L23" s="384"/>
      <c r="M23" s="384"/>
      <c r="N23" s="2"/>
      <c r="O23" s="2"/>
      <c r="P23" s="2"/>
    </row>
    <row r="24" spans="1:16">
      <c r="A24" s="146"/>
      <c r="B24" s="2"/>
      <c r="C24" s="391" t="s">
        <v>121</v>
      </c>
      <c r="D24" s="391"/>
      <c r="E24" s="178"/>
      <c r="F24" s="170" t="s">
        <v>93</v>
      </c>
      <c r="G24" s="402"/>
      <c r="H24" s="402"/>
      <c r="I24" s="402"/>
      <c r="J24" s="402"/>
      <c r="K24" s="402"/>
      <c r="L24" s="402"/>
      <c r="M24" s="402"/>
      <c r="N24" s="2"/>
      <c r="O24" s="2"/>
      <c r="P24" s="2"/>
    </row>
    <row r="25" spans="1:16" ht="45.75" customHeight="1">
      <c r="A25" s="146"/>
      <c r="B25" s="2"/>
      <c r="C25" s="391" t="s">
        <v>113</v>
      </c>
      <c r="D25" s="391"/>
      <c r="E25" s="178"/>
      <c r="F25" s="170" t="s">
        <v>247</v>
      </c>
      <c r="G25" s="408" t="s">
        <v>114</v>
      </c>
      <c r="H25" s="408"/>
      <c r="I25" s="408"/>
      <c r="J25" s="408"/>
      <c r="K25" s="408"/>
      <c r="L25" s="408"/>
      <c r="M25" s="408"/>
      <c r="N25" s="2"/>
      <c r="O25" s="2"/>
      <c r="P25" s="2"/>
    </row>
    <row r="26" spans="1:16">
      <c r="A26" s="148">
        <v>163000</v>
      </c>
      <c r="B26" s="2"/>
      <c r="C26" s="391" t="s">
        <v>115</v>
      </c>
      <c r="D26" s="391"/>
      <c r="E26" s="178"/>
      <c r="F26" s="170" t="s">
        <v>93</v>
      </c>
      <c r="G26" s="391"/>
      <c r="H26" s="391"/>
      <c r="I26" s="391"/>
      <c r="J26" s="391"/>
      <c r="K26" s="391"/>
      <c r="L26" s="391"/>
      <c r="M26" s="391"/>
      <c r="N26" s="2"/>
      <c r="O26" s="2"/>
      <c r="P26" s="2"/>
    </row>
    <row r="27" spans="1:16">
      <c r="A27" s="146"/>
      <c r="B27" s="2"/>
      <c r="C27" s="391" t="s">
        <v>116</v>
      </c>
      <c r="D27" s="391"/>
      <c r="E27" s="178"/>
      <c r="F27" s="170" t="s">
        <v>93</v>
      </c>
      <c r="G27" s="402"/>
      <c r="H27" s="402"/>
      <c r="I27" s="402"/>
      <c r="J27" s="402"/>
      <c r="K27" s="402"/>
      <c r="L27" s="402"/>
      <c r="M27" s="402"/>
      <c r="N27" s="2"/>
      <c r="O27" s="2"/>
      <c r="P27" s="2"/>
    </row>
    <row r="28" spans="1:16">
      <c r="A28" s="146"/>
      <c r="B28" s="2"/>
      <c r="C28" s="391" t="s">
        <v>105</v>
      </c>
      <c r="D28" s="391"/>
      <c r="E28" s="178"/>
      <c r="F28" s="170" t="s">
        <v>93</v>
      </c>
      <c r="G28" s="402"/>
      <c r="H28" s="402"/>
      <c r="I28" s="402"/>
      <c r="J28" s="402"/>
      <c r="K28" s="402"/>
      <c r="L28" s="402"/>
      <c r="M28" s="402"/>
      <c r="N28" s="2"/>
      <c r="O28" s="2"/>
      <c r="P28" s="2"/>
    </row>
    <row r="29" spans="1:16">
      <c r="A29" s="146"/>
      <c r="B29" s="2"/>
      <c r="C29" s="407" t="s">
        <v>117</v>
      </c>
      <c r="D29" s="407"/>
      <c r="E29" s="181">
        <f>E20</f>
        <v>0</v>
      </c>
      <c r="F29" s="175" t="s">
        <v>93</v>
      </c>
      <c r="G29" s="405"/>
      <c r="H29" s="405"/>
      <c r="I29" s="405"/>
      <c r="J29" s="405"/>
      <c r="K29" s="405"/>
      <c r="L29" s="405"/>
      <c r="M29" s="405"/>
      <c r="N29" s="2"/>
      <c r="O29" s="2"/>
      <c r="P29" s="2"/>
    </row>
    <row r="30" spans="1:16">
      <c r="A30" s="146"/>
      <c r="B30" s="2"/>
      <c r="C30" s="166" t="s">
        <v>127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2"/>
      <c r="O30" s="2"/>
      <c r="P30" s="2"/>
    </row>
    <row r="31" spans="1:16">
      <c r="A31" s="146"/>
      <c r="B31" s="2"/>
      <c r="C31" s="382" t="s">
        <v>89</v>
      </c>
      <c r="D31" s="383"/>
      <c r="E31" s="384" t="s">
        <v>90</v>
      </c>
      <c r="F31" s="384"/>
      <c r="G31" s="382" t="s">
        <v>91</v>
      </c>
      <c r="H31" s="409"/>
      <c r="I31" s="409"/>
      <c r="J31" s="409"/>
      <c r="K31" s="409"/>
      <c r="L31" s="409"/>
      <c r="M31" s="383"/>
      <c r="N31" s="2"/>
      <c r="O31" s="2"/>
      <c r="P31" s="2"/>
    </row>
    <row r="32" spans="1:16">
      <c r="A32" s="146"/>
      <c r="B32" s="2"/>
      <c r="C32" s="385" t="s">
        <v>118</v>
      </c>
      <c r="D32" s="386"/>
      <c r="E32" s="180"/>
      <c r="F32" s="169" t="s">
        <v>93</v>
      </c>
      <c r="G32" s="385"/>
      <c r="H32" s="410"/>
      <c r="I32" s="410"/>
      <c r="J32" s="410"/>
      <c r="K32" s="410"/>
      <c r="L32" s="410"/>
      <c r="M32" s="386"/>
      <c r="N32" s="2"/>
      <c r="O32" s="2"/>
      <c r="P32" s="2"/>
    </row>
    <row r="33" spans="1:16">
      <c r="A33" s="146"/>
      <c r="B33" s="2"/>
      <c r="C33" s="385" t="s">
        <v>123</v>
      </c>
      <c r="D33" s="386"/>
      <c r="E33" s="178"/>
      <c r="F33" s="170" t="s">
        <v>93</v>
      </c>
      <c r="G33" s="411"/>
      <c r="H33" s="412"/>
      <c r="I33" s="412"/>
      <c r="J33" s="412"/>
      <c r="K33" s="412"/>
      <c r="L33" s="412"/>
      <c r="M33" s="413"/>
      <c r="N33" s="2"/>
      <c r="O33" s="2"/>
      <c r="P33" s="2"/>
    </row>
    <row r="34" spans="1:16">
      <c r="A34" s="146"/>
      <c r="B34" s="2"/>
      <c r="C34" s="385" t="s">
        <v>124</v>
      </c>
      <c r="D34" s="386"/>
      <c r="E34" s="178"/>
      <c r="F34" s="170" t="s">
        <v>93</v>
      </c>
      <c r="G34" s="388"/>
      <c r="H34" s="414"/>
      <c r="I34" s="414"/>
      <c r="J34" s="414"/>
      <c r="K34" s="414"/>
      <c r="L34" s="414"/>
      <c r="M34" s="389"/>
      <c r="N34" s="2"/>
      <c r="O34" s="2"/>
      <c r="P34" s="2"/>
    </row>
    <row r="35" spans="1:16">
      <c r="A35" s="146"/>
      <c r="B35" s="2"/>
      <c r="C35" s="385" t="s">
        <v>119</v>
      </c>
      <c r="D35" s="386"/>
      <c r="E35" s="178"/>
      <c r="F35" s="170" t="s">
        <v>93</v>
      </c>
      <c r="G35" s="385" t="s">
        <v>126</v>
      </c>
      <c r="H35" s="410"/>
      <c r="I35" s="410"/>
      <c r="J35" s="410"/>
      <c r="K35" s="410"/>
      <c r="L35" s="410"/>
      <c r="M35" s="386"/>
      <c r="N35" s="2"/>
      <c r="O35" s="2"/>
      <c r="P35" s="2"/>
    </row>
    <row r="36" spans="1:16">
      <c r="A36" s="146"/>
      <c r="B36" s="2"/>
      <c r="C36" s="415" t="s">
        <v>117</v>
      </c>
      <c r="D36" s="415"/>
      <c r="E36" s="181">
        <f>SUM(E32:E35)</f>
        <v>0</v>
      </c>
      <c r="F36" s="175" t="s">
        <v>93</v>
      </c>
      <c r="G36" s="416"/>
      <c r="H36" s="417"/>
      <c r="I36" s="417"/>
      <c r="J36" s="417"/>
      <c r="K36" s="417"/>
      <c r="L36" s="417"/>
      <c r="M36" s="418"/>
      <c r="N36" s="2"/>
      <c r="O36" s="2"/>
      <c r="P36" s="2"/>
    </row>
    <row r="37" spans="1:16">
      <c r="A37" s="146"/>
      <c r="B37" s="2"/>
      <c r="C37" s="166" t="s">
        <v>122</v>
      </c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2"/>
      <c r="O37" s="2"/>
      <c r="P37" s="2"/>
    </row>
    <row r="38" spans="1:16">
      <c r="A38" s="146"/>
      <c r="B38" s="2"/>
      <c r="C38" s="167" t="s">
        <v>112</v>
      </c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2"/>
      <c r="O38" s="2"/>
      <c r="P38" s="2"/>
    </row>
    <row r="39" spans="1:16">
      <c r="A39" s="146"/>
      <c r="B39" s="2"/>
      <c r="C39" s="384" t="s">
        <v>89</v>
      </c>
      <c r="D39" s="384"/>
      <c r="E39" s="384" t="s">
        <v>90</v>
      </c>
      <c r="F39" s="384"/>
      <c r="G39" s="382" t="s">
        <v>91</v>
      </c>
      <c r="H39" s="409"/>
      <c r="I39" s="409"/>
      <c r="J39" s="409"/>
      <c r="K39" s="409"/>
      <c r="L39" s="409"/>
      <c r="M39" s="383"/>
      <c r="N39" s="2"/>
      <c r="O39" s="2"/>
      <c r="P39" s="2"/>
    </row>
    <row r="40" spans="1:16">
      <c r="A40" s="146"/>
      <c r="B40" s="2"/>
      <c r="C40" s="391" t="s">
        <v>121</v>
      </c>
      <c r="D40" s="391"/>
      <c r="E40" s="178"/>
      <c r="F40" s="170" t="s">
        <v>93</v>
      </c>
      <c r="G40" s="420"/>
      <c r="H40" s="421"/>
      <c r="I40" s="421"/>
      <c r="J40" s="421"/>
      <c r="K40" s="421"/>
      <c r="L40" s="421"/>
      <c r="M40" s="422"/>
      <c r="N40" s="2"/>
      <c r="O40" s="2"/>
      <c r="P40" s="2"/>
    </row>
    <row r="41" spans="1:16">
      <c r="A41" s="146"/>
      <c r="B41" s="13"/>
      <c r="C41" s="391" t="s">
        <v>113</v>
      </c>
      <c r="D41" s="391"/>
      <c r="E41" s="179">
        <f>'様式8号別添（算出シート）'!J21</f>
        <v>0</v>
      </c>
      <c r="F41" s="170" t="s">
        <v>93</v>
      </c>
      <c r="G41" s="423" t="s">
        <v>253</v>
      </c>
      <c r="H41" s="424"/>
      <c r="I41" s="424"/>
      <c r="J41" s="424"/>
      <c r="K41" s="424"/>
      <c r="L41" s="424"/>
      <c r="M41" s="425"/>
      <c r="N41" s="13"/>
      <c r="O41" s="13"/>
      <c r="P41" s="13"/>
    </row>
    <row r="42" spans="1:16">
      <c r="A42" s="146"/>
      <c r="B42" s="13"/>
      <c r="C42" s="391" t="s">
        <v>115</v>
      </c>
      <c r="D42" s="391"/>
      <c r="E42" s="178"/>
      <c r="F42" s="170" t="s">
        <v>93</v>
      </c>
      <c r="G42" s="388"/>
      <c r="H42" s="414"/>
      <c r="I42" s="414"/>
      <c r="J42" s="414"/>
      <c r="K42" s="414"/>
      <c r="L42" s="414"/>
      <c r="M42" s="389"/>
      <c r="N42" s="13"/>
      <c r="O42" s="13"/>
      <c r="P42" s="13"/>
    </row>
    <row r="43" spans="1:16">
      <c r="A43" s="146"/>
      <c r="B43" s="13"/>
      <c r="C43" s="391" t="s">
        <v>116</v>
      </c>
      <c r="D43" s="391"/>
      <c r="E43" s="178"/>
      <c r="F43" s="170" t="s">
        <v>93</v>
      </c>
      <c r="G43" s="420"/>
      <c r="H43" s="421"/>
      <c r="I43" s="421"/>
      <c r="J43" s="421"/>
      <c r="K43" s="421"/>
      <c r="L43" s="421"/>
      <c r="M43" s="422"/>
      <c r="N43" s="13"/>
      <c r="O43" s="13"/>
      <c r="P43" s="13"/>
    </row>
    <row r="44" spans="1:16">
      <c r="A44" s="146"/>
      <c r="B44" s="13"/>
      <c r="C44" s="385" t="s">
        <v>125</v>
      </c>
      <c r="D44" s="386"/>
      <c r="E44" s="178"/>
      <c r="F44" s="170" t="s">
        <v>93</v>
      </c>
      <c r="G44" s="420"/>
      <c r="H44" s="421"/>
      <c r="I44" s="421"/>
      <c r="J44" s="421"/>
      <c r="K44" s="421"/>
      <c r="L44" s="421"/>
      <c r="M44" s="422"/>
      <c r="N44" s="13"/>
      <c r="O44" s="13"/>
      <c r="P44" s="13"/>
    </row>
    <row r="45" spans="1:16">
      <c r="A45" s="146"/>
      <c r="B45" s="13"/>
      <c r="C45" s="391" t="s">
        <v>105</v>
      </c>
      <c r="D45" s="391"/>
      <c r="E45" s="178"/>
      <c r="F45" s="170" t="s">
        <v>93</v>
      </c>
      <c r="G45" s="420"/>
      <c r="H45" s="421"/>
      <c r="I45" s="421"/>
      <c r="J45" s="421"/>
      <c r="K45" s="421"/>
      <c r="L45" s="421"/>
      <c r="M45" s="422"/>
      <c r="N45" s="13"/>
      <c r="O45" s="13"/>
      <c r="P45" s="13"/>
    </row>
    <row r="46" spans="1:16">
      <c r="A46" s="146"/>
      <c r="B46" s="13"/>
      <c r="C46" s="407" t="s">
        <v>117</v>
      </c>
      <c r="D46" s="407"/>
      <c r="E46" s="177">
        <f>SUM(E40:E45)</f>
        <v>0</v>
      </c>
      <c r="F46" s="175" t="s">
        <v>93</v>
      </c>
      <c r="G46" s="416"/>
      <c r="H46" s="417"/>
      <c r="I46" s="417"/>
      <c r="J46" s="417"/>
      <c r="K46" s="417"/>
      <c r="L46" s="417"/>
      <c r="M46" s="418"/>
      <c r="N46" s="13"/>
      <c r="O46" s="13"/>
      <c r="P46" s="13"/>
    </row>
    <row r="47" spans="1:16">
      <c r="A47" s="146"/>
      <c r="B47" s="2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2"/>
      <c r="O47" s="2"/>
      <c r="P47" s="2"/>
    </row>
    <row r="48" spans="1:16">
      <c r="A48" s="14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14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14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>
      <c r="A51" s="14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A52" s="14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>
      <c r="A53" s="14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A54" s="14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A55" s="14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A56" s="14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A57" s="14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A58" s="14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14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14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14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</sheetData>
  <mergeCells count="75">
    <mergeCell ref="C46:D46"/>
    <mergeCell ref="G46:M46"/>
    <mergeCell ref="C2:M2"/>
    <mergeCell ref="C43:D43"/>
    <mergeCell ref="G43:M43"/>
    <mergeCell ref="C44:D44"/>
    <mergeCell ref="G44:M44"/>
    <mergeCell ref="C45:D45"/>
    <mergeCell ref="G45:M45"/>
    <mergeCell ref="C40:D40"/>
    <mergeCell ref="G40:M40"/>
    <mergeCell ref="C41:D41"/>
    <mergeCell ref="G41:M41"/>
    <mergeCell ref="C42:D42"/>
    <mergeCell ref="G42:M42"/>
    <mergeCell ref="C35:D35"/>
    <mergeCell ref="G35:M35"/>
    <mergeCell ref="C36:D36"/>
    <mergeCell ref="G36:M36"/>
    <mergeCell ref="C39:D39"/>
    <mergeCell ref="E39:F39"/>
    <mergeCell ref="G39:M39"/>
    <mergeCell ref="C32:D32"/>
    <mergeCell ref="G32:M32"/>
    <mergeCell ref="C33:D33"/>
    <mergeCell ref="G33:M33"/>
    <mergeCell ref="C34:D34"/>
    <mergeCell ref="G34:M34"/>
    <mergeCell ref="C28:D28"/>
    <mergeCell ref="G28:M28"/>
    <mergeCell ref="C29:D29"/>
    <mergeCell ref="G29:M29"/>
    <mergeCell ref="C31:D31"/>
    <mergeCell ref="E31:F31"/>
    <mergeCell ref="G31:M31"/>
    <mergeCell ref="C25:D25"/>
    <mergeCell ref="G25:M25"/>
    <mergeCell ref="C26:D26"/>
    <mergeCell ref="G26:M26"/>
    <mergeCell ref="C27:D27"/>
    <mergeCell ref="G27:M27"/>
    <mergeCell ref="C20:D20"/>
    <mergeCell ref="C23:D23"/>
    <mergeCell ref="E23:F23"/>
    <mergeCell ref="G23:M23"/>
    <mergeCell ref="C24:D24"/>
    <mergeCell ref="G24:M24"/>
    <mergeCell ref="C17:D17"/>
    <mergeCell ref="G17:M17"/>
    <mergeCell ref="C18:D18"/>
    <mergeCell ref="G18:M18"/>
    <mergeCell ref="C19:D19"/>
    <mergeCell ref="G19:M19"/>
    <mergeCell ref="C13:D13"/>
    <mergeCell ref="G13:M13"/>
    <mergeCell ref="C14:D14"/>
    <mergeCell ref="G14:M14"/>
    <mergeCell ref="C16:D16"/>
    <mergeCell ref="E16:F16"/>
    <mergeCell ref="G16:M16"/>
    <mergeCell ref="C7:D7"/>
    <mergeCell ref="G7:M7"/>
    <mergeCell ref="C8:D8"/>
    <mergeCell ref="G8:M8"/>
    <mergeCell ref="C9:C12"/>
    <mergeCell ref="G9:M9"/>
    <mergeCell ref="G10:M10"/>
    <mergeCell ref="G11:M11"/>
    <mergeCell ref="G12:M12"/>
    <mergeCell ref="C1:M1"/>
    <mergeCell ref="C5:D5"/>
    <mergeCell ref="E5:F5"/>
    <mergeCell ref="G5:M5"/>
    <mergeCell ref="C6:D6"/>
    <mergeCell ref="G6:M6"/>
  </mergeCells>
  <phoneticPr fontId="10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9672-D75E-405F-8FCC-724CB43C6BC1}">
  <dimension ref="A1:AS59"/>
  <sheetViews>
    <sheetView view="pageBreakPreview" topLeftCell="D1" zoomScale="80" zoomScaleNormal="85" zoomScaleSheetLayoutView="80" workbookViewId="0">
      <selection activeCell="U55" sqref="U55"/>
    </sheetView>
  </sheetViews>
  <sheetFormatPr defaultColWidth="6.375" defaultRowHeight="18.75" customHeight="1"/>
  <cols>
    <col min="1" max="1" width="3.875" style="186" customWidth="1"/>
    <col min="2" max="3" width="5.625" style="186" customWidth="1"/>
    <col min="4" max="4" width="7.25" style="186" customWidth="1"/>
    <col min="5" max="5" width="5.625" style="186" customWidth="1"/>
    <col min="6" max="6" width="7.5" style="186" customWidth="1"/>
    <col min="7" max="17" width="7.125" style="186" customWidth="1"/>
    <col min="18" max="18" width="5.375" style="186" customWidth="1"/>
    <col min="19" max="19" width="4.375" style="186" customWidth="1"/>
    <col min="20" max="22" width="7.375" style="186" customWidth="1"/>
    <col min="23" max="25" width="6.875" style="186" customWidth="1"/>
    <col min="26" max="27" width="6.75" style="186" customWidth="1"/>
    <col min="28" max="28" width="4.375" style="186" customWidth="1"/>
    <col min="29" max="31" width="5.75" style="186" customWidth="1"/>
    <col min="32" max="32" width="4.375" style="186" customWidth="1"/>
    <col min="33" max="33" width="8.375" style="186" customWidth="1"/>
    <col min="34" max="34" width="5" style="186" customWidth="1"/>
    <col min="35" max="35" width="13.625" style="186" customWidth="1"/>
    <col min="36" max="37" width="14.5" style="186" customWidth="1"/>
    <col min="38" max="38" width="19.125" style="186" customWidth="1"/>
    <col min="39" max="40" width="14.5" style="186" customWidth="1"/>
    <col min="41" max="41" width="17.875" style="186" customWidth="1"/>
    <col min="42" max="42" width="14.5" style="186" customWidth="1"/>
    <col min="43" max="44" width="13.625" style="186" customWidth="1"/>
    <col min="45" max="16384" width="6.375" style="186"/>
  </cols>
  <sheetData>
    <row r="1" spans="2:45" ht="22.5" customHeight="1">
      <c r="B1" s="185" t="s">
        <v>250</v>
      </c>
      <c r="AC1" s="808"/>
      <c r="AD1" s="808"/>
      <c r="AE1" s="808"/>
    </row>
    <row r="2" spans="2:45" s="189" customFormat="1" ht="18.75" customHeight="1">
      <c r="B2" s="187"/>
      <c r="C2" s="187"/>
      <c r="D2" s="187"/>
      <c r="E2" s="187"/>
      <c r="F2" s="187"/>
      <c r="G2" s="187"/>
      <c r="H2" s="187"/>
      <c r="I2" s="187"/>
      <c r="J2" s="187"/>
      <c r="K2" s="426" t="s">
        <v>142</v>
      </c>
      <c r="L2" s="426"/>
      <c r="M2" s="188">
        <v>7</v>
      </c>
      <c r="N2" s="187" t="s">
        <v>143</v>
      </c>
      <c r="O2" s="187"/>
      <c r="P2" s="187" t="s">
        <v>144</v>
      </c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808"/>
      <c r="AD2" s="808"/>
      <c r="AE2" s="808"/>
      <c r="AF2" s="187"/>
      <c r="AG2" s="187"/>
      <c r="AH2" s="187"/>
      <c r="AI2" s="187"/>
      <c r="AJ2" s="187"/>
      <c r="AK2" s="187"/>
    </row>
    <row r="3" spans="2:45" ht="17.25" customHeight="1" thickBot="1">
      <c r="B3" s="190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2"/>
      <c r="T3" s="192"/>
      <c r="U3" s="192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J3" s="194" t="s">
        <v>145</v>
      </c>
      <c r="AK3" s="195" t="s">
        <v>146</v>
      </c>
      <c r="AL3" s="196"/>
      <c r="AM3" s="196"/>
      <c r="AN3" s="196" t="s">
        <v>147</v>
      </c>
      <c r="AO3" s="196"/>
      <c r="AP3" s="197"/>
      <c r="AQ3" s="198" t="s">
        <v>148</v>
      </c>
    </row>
    <row r="4" spans="2:45" ht="27" customHeight="1">
      <c r="B4" s="199"/>
      <c r="C4" s="199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  <c r="P4" s="201"/>
      <c r="Q4" s="201"/>
      <c r="R4" s="202"/>
      <c r="S4" s="203"/>
      <c r="T4" s="203"/>
      <c r="U4" s="203"/>
      <c r="V4" s="203"/>
      <c r="W4" s="203"/>
      <c r="X4" s="427" t="s">
        <v>149</v>
      </c>
      <c r="Y4" s="427"/>
      <c r="Z4" s="428"/>
      <c r="AA4" s="428"/>
      <c r="AB4" s="428"/>
      <c r="AC4" s="428"/>
      <c r="AD4" s="428"/>
      <c r="AE4" s="428"/>
      <c r="AF4" s="200"/>
      <c r="AG4" s="200"/>
      <c r="AH4" s="176"/>
      <c r="AI4" s="204"/>
      <c r="AJ4" s="205"/>
      <c r="AK4" s="206">
        <v>4615000</v>
      </c>
      <c r="AL4" s="207" t="s">
        <v>150</v>
      </c>
      <c r="AM4" s="208">
        <v>30000</v>
      </c>
      <c r="AN4" s="206">
        <v>2794000</v>
      </c>
      <c r="AO4" s="209" t="s">
        <v>150</v>
      </c>
      <c r="AP4" s="210">
        <v>30000</v>
      </c>
      <c r="AQ4" s="198">
        <v>1</v>
      </c>
      <c r="AR4" s="211"/>
      <c r="AS4" s="211"/>
    </row>
    <row r="5" spans="2:45" ht="18.75" customHeight="1" thickBot="1">
      <c r="B5" s="212" t="s">
        <v>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S5" s="203"/>
      <c r="T5" s="203"/>
      <c r="U5" s="203"/>
      <c r="V5" s="203"/>
      <c r="W5" s="203"/>
      <c r="X5" s="213"/>
      <c r="Y5" s="213"/>
      <c r="Z5" s="200"/>
      <c r="AA5" s="200"/>
      <c r="AB5" s="200"/>
      <c r="AC5" s="200"/>
      <c r="AD5" s="200"/>
      <c r="AE5" s="200"/>
      <c r="AF5" s="200"/>
      <c r="AG5" s="200"/>
      <c r="AH5" s="176"/>
      <c r="AI5" s="214"/>
      <c r="AJ5" s="215"/>
      <c r="AK5" s="216">
        <v>6939000</v>
      </c>
      <c r="AL5" s="217" t="s">
        <v>151</v>
      </c>
      <c r="AM5" s="218">
        <v>27000</v>
      </c>
      <c r="AN5" s="216">
        <v>5117000</v>
      </c>
      <c r="AO5" s="219" t="s">
        <v>152</v>
      </c>
      <c r="AP5" s="220">
        <v>27000</v>
      </c>
      <c r="AQ5" s="198">
        <v>2</v>
      </c>
      <c r="AR5" s="211"/>
      <c r="AS5" s="211"/>
    </row>
    <row r="6" spans="2:45" ht="40.5" customHeight="1">
      <c r="B6" s="429" t="s">
        <v>2</v>
      </c>
      <c r="C6" s="430"/>
      <c r="D6" s="430"/>
      <c r="E6" s="431"/>
      <c r="F6" s="432" t="s">
        <v>3</v>
      </c>
      <c r="G6" s="430"/>
      <c r="H6" s="430"/>
      <c r="I6" s="431"/>
      <c r="J6" s="433" t="s">
        <v>4</v>
      </c>
      <c r="K6" s="433"/>
      <c r="L6" s="433"/>
      <c r="M6" s="434" t="s">
        <v>5</v>
      </c>
      <c r="N6" s="435"/>
      <c r="O6" s="435"/>
      <c r="P6" s="436" t="s">
        <v>153</v>
      </c>
      <c r="Q6" s="437"/>
      <c r="S6" s="221"/>
      <c r="T6" s="222"/>
      <c r="U6" s="223"/>
      <c r="V6" s="223"/>
      <c r="W6" s="223"/>
      <c r="X6" s="224"/>
      <c r="Y6" s="223"/>
      <c r="Z6" s="225"/>
      <c r="AA6" s="224"/>
      <c r="AB6" s="224"/>
      <c r="AC6" s="225"/>
      <c r="AD6" s="224"/>
      <c r="AE6" s="224"/>
      <c r="AF6" s="224"/>
      <c r="AG6" s="224"/>
      <c r="AH6" s="225"/>
      <c r="AI6" s="222"/>
      <c r="AJ6" s="226"/>
      <c r="AK6" s="227">
        <v>6939000</v>
      </c>
      <c r="AL6" s="176"/>
      <c r="AM6" s="228"/>
      <c r="AN6" s="227">
        <v>5117000</v>
      </c>
      <c r="AO6" s="229"/>
      <c r="AP6" s="230"/>
      <c r="AQ6" s="198">
        <v>3</v>
      </c>
      <c r="AR6" s="211"/>
      <c r="AS6" s="211"/>
    </row>
    <row r="7" spans="2:45" ht="40.5" customHeight="1">
      <c r="B7" s="451" t="s">
        <v>7</v>
      </c>
      <c r="C7" s="452"/>
      <c r="D7" s="452"/>
      <c r="E7" s="453"/>
      <c r="F7" s="231" t="s">
        <v>154</v>
      </c>
      <c r="G7" s="438" t="s">
        <v>9</v>
      </c>
      <c r="H7" s="438"/>
      <c r="I7" s="438"/>
      <c r="J7" s="439">
        <f>ROUNDDOWN((MIN(M25:O29)),-3)</f>
        <v>0</v>
      </c>
      <c r="K7" s="440"/>
      <c r="L7" s="441"/>
      <c r="M7" s="442">
        <f>ROUNDDOWN(J7,-3)</f>
        <v>0</v>
      </c>
      <c r="N7" s="442"/>
      <c r="O7" s="442"/>
      <c r="P7" s="443"/>
      <c r="Q7" s="444"/>
      <c r="S7" s="232" t="s">
        <v>15</v>
      </c>
      <c r="T7" s="233" t="s">
        <v>16</v>
      </c>
      <c r="U7" s="212"/>
      <c r="V7" s="212"/>
      <c r="W7" s="212"/>
      <c r="X7" s="212"/>
      <c r="Y7" s="212"/>
      <c r="AC7" s="460"/>
      <c r="AD7" s="460"/>
      <c r="AI7" s="222"/>
      <c r="AJ7" s="226"/>
      <c r="AK7" s="216">
        <v>6939000</v>
      </c>
      <c r="AL7" s="217" t="s">
        <v>155</v>
      </c>
      <c r="AM7" s="218">
        <v>85000</v>
      </c>
      <c r="AN7" s="216">
        <v>5117000</v>
      </c>
      <c r="AO7" s="219" t="s">
        <v>156</v>
      </c>
      <c r="AP7" s="234">
        <v>85000</v>
      </c>
      <c r="AQ7" s="198">
        <v>4</v>
      </c>
      <c r="AR7" s="211"/>
      <c r="AS7" s="211"/>
    </row>
    <row r="8" spans="2:45" ht="40.5" customHeight="1" thickBot="1">
      <c r="B8" s="454"/>
      <c r="C8" s="455"/>
      <c r="D8" s="455"/>
      <c r="E8" s="456"/>
      <c r="F8" s="231" t="s">
        <v>157</v>
      </c>
      <c r="G8" s="438" t="s">
        <v>11</v>
      </c>
      <c r="H8" s="438"/>
      <c r="I8" s="438"/>
      <c r="J8" s="439">
        <f>ROUNDDOWN(IFERROR(MAX(K33),""),-3)</f>
        <v>0</v>
      </c>
      <c r="K8" s="440"/>
      <c r="L8" s="441"/>
      <c r="M8" s="442">
        <f t="shared" ref="M8:M13" si="0">ROUNDDOWN(J8,-3)</f>
        <v>0</v>
      </c>
      <c r="N8" s="442"/>
      <c r="O8" s="442"/>
      <c r="P8" s="443"/>
      <c r="Q8" s="444"/>
      <c r="S8" s="235"/>
      <c r="T8" s="236" t="s">
        <v>158</v>
      </c>
      <c r="U8" s="212"/>
      <c r="V8" s="212"/>
      <c r="W8" s="212"/>
      <c r="X8" s="212"/>
      <c r="Y8" s="212"/>
      <c r="AI8" s="222"/>
      <c r="AJ8" s="237"/>
      <c r="AK8" s="238">
        <v>4740000</v>
      </c>
      <c r="AL8" s="239"/>
      <c r="AM8" s="240"/>
      <c r="AN8" s="238">
        <v>2917000</v>
      </c>
      <c r="AO8" s="241"/>
      <c r="AP8" s="242"/>
      <c r="AQ8" s="198">
        <v>5</v>
      </c>
      <c r="AR8" s="211"/>
      <c r="AS8" s="211"/>
    </row>
    <row r="9" spans="2:45" ht="40.5" customHeight="1" thickBot="1">
      <c r="B9" s="454"/>
      <c r="C9" s="455"/>
      <c r="D9" s="455"/>
      <c r="E9" s="456"/>
      <c r="F9" s="231" t="s">
        <v>159</v>
      </c>
      <c r="G9" s="438" t="s">
        <v>12</v>
      </c>
      <c r="H9" s="438"/>
      <c r="I9" s="438"/>
      <c r="J9" s="439">
        <f>ROUNDDOWN(M40,-3)</f>
        <v>0</v>
      </c>
      <c r="K9" s="440"/>
      <c r="L9" s="441"/>
      <c r="M9" s="442">
        <f t="shared" si="0"/>
        <v>0</v>
      </c>
      <c r="N9" s="442"/>
      <c r="O9" s="442"/>
      <c r="P9" s="443"/>
      <c r="Q9" s="444"/>
      <c r="S9" s="243"/>
      <c r="T9" s="244" t="s">
        <v>160</v>
      </c>
      <c r="U9" s="245"/>
      <c r="V9" s="245"/>
      <c r="W9" s="445"/>
      <c r="X9" s="446"/>
      <c r="Y9" s="447"/>
      <c r="AA9" s="246" t="s">
        <v>21</v>
      </c>
      <c r="AB9" s="247"/>
      <c r="AC9" s="448">
        <f>AM19*W9</f>
        <v>0</v>
      </c>
      <c r="AD9" s="449"/>
      <c r="AE9" s="450"/>
      <c r="AF9" s="248"/>
      <c r="AG9" s="248"/>
      <c r="AI9" s="222"/>
      <c r="AJ9" s="249" t="s">
        <v>161</v>
      </c>
      <c r="AK9" s="195" t="s">
        <v>162</v>
      </c>
      <c r="AL9" s="250"/>
      <c r="AM9" s="250"/>
      <c r="AN9" s="196" t="s">
        <v>163</v>
      </c>
      <c r="AO9" s="250"/>
      <c r="AP9" s="197"/>
      <c r="AQ9" s="198">
        <v>6</v>
      </c>
    </row>
    <row r="10" spans="2:45" ht="40.5" customHeight="1" thickBot="1">
      <c r="B10" s="457"/>
      <c r="C10" s="458"/>
      <c r="D10" s="458"/>
      <c r="E10" s="459"/>
      <c r="F10" s="251" t="s">
        <v>13</v>
      </c>
      <c r="G10" s="438" t="s">
        <v>14</v>
      </c>
      <c r="H10" s="438"/>
      <c r="I10" s="438"/>
      <c r="J10" s="439">
        <f>ROUNDDOWN(M55,-3)</f>
        <v>0</v>
      </c>
      <c r="K10" s="440"/>
      <c r="L10" s="441"/>
      <c r="M10" s="442">
        <f t="shared" si="0"/>
        <v>0</v>
      </c>
      <c r="N10" s="442"/>
      <c r="O10" s="442"/>
      <c r="P10" s="443"/>
      <c r="Q10" s="444"/>
      <c r="S10" s="252" t="s">
        <v>19</v>
      </c>
      <c r="T10" s="253" t="s">
        <v>164</v>
      </c>
      <c r="AI10" s="222"/>
      <c r="AJ10" s="254"/>
      <c r="AK10" s="255" t="s">
        <v>165</v>
      </c>
      <c r="AL10" s="256"/>
      <c r="AM10" s="257">
        <v>28000</v>
      </c>
      <c r="AN10" s="255" t="s">
        <v>166</v>
      </c>
      <c r="AO10" s="256"/>
      <c r="AP10" s="257">
        <v>21000</v>
      </c>
      <c r="AQ10" s="198">
        <v>7</v>
      </c>
    </row>
    <row r="11" spans="2:45" ht="40.5" customHeight="1" thickBot="1">
      <c r="B11" s="451" t="s">
        <v>17</v>
      </c>
      <c r="C11" s="452"/>
      <c r="D11" s="452"/>
      <c r="E11" s="453"/>
      <c r="F11" s="231" t="s">
        <v>167</v>
      </c>
      <c r="G11" s="461" t="s">
        <v>16</v>
      </c>
      <c r="H11" s="462"/>
      <c r="I11" s="463"/>
      <c r="J11" s="443">
        <f>ROUNDDOWN(AC9,-3)</f>
        <v>0</v>
      </c>
      <c r="K11" s="464"/>
      <c r="L11" s="464"/>
      <c r="M11" s="442">
        <f t="shared" si="0"/>
        <v>0</v>
      </c>
      <c r="N11" s="442"/>
      <c r="O11" s="442"/>
      <c r="P11" s="443"/>
      <c r="Q11" s="444"/>
      <c r="S11" s="243"/>
      <c r="T11" s="212" t="s">
        <v>252</v>
      </c>
      <c r="U11" s="212"/>
      <c r="V11" s="212"/>
      <c r="W11" s="212"/>
      <c r="X11" s="212"/>
      <c r="Y11" s="212"/>
      <c r="Z11" s="212"/>
      <c r="AA11" s="212"/>
      <c r="AB11" s="212"/>
      <c r="AC11" s="212"/>
      <c r="AI11" s="222"/>
      <c r="AJ11" s="258"/>
      <c r="AK11" s="241"/>
      <c r="AL11" s="241"/>
      <c r="AM11" s="241"/>
      <c r="AN11" s="239"/>
      <c r="AO11" s="239"/>
      <c r="AP11" s="259"/>
      <c r="AQ11" s="198">
        <v>8</v>
      </c>
    </row>
    <row r="12" spans="2:45" ht="40.5" customHeight="1" thickBot="1">
      <c r="B12" s="451" t="s">
        <v>168</v>
      </c>
      <c r="C12" s="452"/>
      <c r="D12" s="452"/>
      <c r="E12" s="453"/>
      <c r="F12" s="231" t="s">
        <v>169</v>
      </c>
      <c r="G12" s="468" t="s">
        <v>164</v>
      </c>
      <c r="H12" s="469"/>
      <c r="I12" s="470"/>
      <c r="J12" s="443">
        <f>ROUNDDOWN(AC12,-3)</f>
        <v>0</v>
      </c>
      <c r="K12" s="464"/>
      <c r="L12" s="464"/>
      <c r="M12" s="442">
        <f t="shared" si="0"/>
        <v>0</v>
      </c>
      <c r="N12" s="442"/>
      <c r="O12" s="442"/>
      <c r="P12" s="443"/>
      <c r="Q12" s="444"/>
      <c r="S12" s="243"/>
      <c r="T12" s="244" t="s">
        <v>170</v>
      </c>
      <c r="U12" s="245"/>
      <c r="V12" s="245"/>
      <c r="W12" s="471"/>
      <c r="X12" s="472"/>
      <c r="Y12" s="473"/>
      <c r="AA12" s="246" t="s">
        <v>21</v>
      </c>
      <c r="AB12" s="247"/>
      <c r="AC12" s="448">
        <f>IF(W12&gt;0,MIN(W12,AK21),0)</f>
        <v>0</v>
      </c>
      <c r="AD12" s="449"/>
      <c r="AE12" s="450"/>
      <c r="AF12" s="248"/>
      <c r="AG12" s="248"/>
      <c r="AI12" s="222"/>
      <c r="AJ12" s="249" t="s">
        <v>171</v>
      </c>
      <c r="AK12" s="195" t="s">
        <v>172</v>
      </c>
      <c r="AL12" s="196"/>
      <c r="AM12" s="250"/>
      <c r="AN12" s="196" t="s">
        <v>173</v>
      </c>
      <c r="AO12" s="196"/>
      <c r="AP12" s="197"/>
      <c r="AQ12" s="198">
        <v>9</v>
      </c>
    </row>
    <row r="13" spans="2:45" ht="40.5" customHeight="1" thickBot="1">
      <c r="B13" s="465" t="s">
        <v>174</v>
      </c>
      <c r="C13" s="466"/>
      <c r="D13" s="466"/>
      <c r="E13" s="467"/>
      <c r="F13" s="231" t="s">
        <v>175</v>
      </c>
      <c r="G13" s="468" t="s">
        <v>176</v>
      </c>
      <c r="H13" s="469"/>
      <c r="I13" s="470"/>
      <c r="J13" s="448">
        <f>ROUNDDOWN(AC16,-3)</f>
        <v>0</v>
      </c>
      <c r="K13" s="449"/>
      <c r="L13" s="449"/>
      <c r="M13" s="442">
        <f t="shared" si="0"/>
        <v>0</v>
      </c>
      <c r="N13" s="442"/>
      <c r="O13" s="442"/>
      <c r="P13" s="443"/>
      <c r="Q13" s="444"/>
      <c r="S13" s="252"/>
      <c r="T13" s="253"/>
      <c r="U13" s="253"/>
      <c r="V13" s="253"/>
      <c r="W13" s="253"/>
      <c r="AI13" s="222"/>
      <c r="AJ13" s="260"/>
      <c r="AK13" s="261">
        <v>720000</v>
      </c>
      <c r="AL13" s="176"/>
      <c r="AM13" s="229"/>
      <c r="AN13" s="261">
        <v>449000</v>
      </c>
      <c r="AO13" s="176"/>
      <c r="AP13" s="262"/>
      <c r="AQ13" s="198">
        <v>10</v>
      </c>
    </row>
    <row r="14" spans="2:45" ht="40.5" customHeight="1">
      <c r="B14" s="451" t="s">
        <v>23</v>
      </c>
      <c r="C14" s="452"/>
      <c r="D14" s="452"/>
      <c r="E14" s="453"/>
      <c r="F14" s="231" t="s">
        <v>177</v>
      </c>
      <c r="G14" s="461" t="s">
        <v>25</v>
      </c>
      <c r="H14" s="462"/>
      <c r="I14" s="463"/>
      <c r="J14" s="448">
        <f>ROUNDDOWN(IFERROR(VLOOKUP(AK25,Z21:AE26,3,FALSE),0),-3)</f>
        <v>0</v>
      </c>
      <c r="K14" s="449"/>
      <c r="L14" s="449"/>
      <c r="M14" s="442">
        <f>IFERROR(ROUNDDOWN(J14,-3),0)</f>
        <v>0</v>
      </c>
      <c r="N14" s="442"/>
      <c r="O14" s="442"/>
      <c r="P14" s="443"/>
      <c r="Q14" s="444"/>
      <c r="S14" s="252" t="s">
        <v>178</v>
      </c>
      <c r="T14" s="253" t="s">
        <v>179</v>
      </c>
      <c r="U14" s="253"/>
      <c r="V14" s="253"/>
      <c r="W14" s="253"/>
      <c r="AI14" s="222"/>
      <c r="AJ14" s="263"/>
      <c r="AK14" s="239"/>
      <c r="AL14" s="239"/>
      <c r="AM14" s="239"/>
      <c r="AN14" s="239"/>
      <c r="AO14" s="239"/>
      <c r="AP14" s="259"/>
      <c r="AQ14" s="198">
        <v>11</v>
      </c>
    </row>
    <row r="15" spans="2:45" ht="40.5" customHeight="1" thickBot="1">
      <c r="B15" s="451" t="s">
        <v>180</v>
      </c>
      <c r="C15" s="452"/>
      <c r="D15" s="452"/>
      <c r="E15" s="453"/>
      <c r="F15" s="440" t="s">
        <v>181</v>
      </c>
      <c r="G15" s="474" t="s">
        <v>180</v>
      </c>
      <c r="H15" s="474"/>
      <c r="I15" s="474"/>
      <c r="J15" s="475">
        <f>ROUNDDOWN(AC30,-3)</f>
        <v>0</v>
      </c>
      <c r="K15" s="475"/>
      <c r="L15" s="448"/>
      <c r="M15" s="442">
        <f>ROUNDDOWN(J15,-3)</f>
        <v>0</v>
      </c>
      <c r="N15" s="442"/>
      <c r="O15" s="442"/>
      <c r="P15" s="476"/>
      <c r="Q15" s="477"/>
      <c r="S15" s="243"/>
      <c r="T15" s="264">
        <v>1</v>
      </c>
      <c r="U15" s="212" t="s">
        <v>182</v>
      </c>
      <c r="V15" s="212"/>
      <c r="W15" s="212"/>
      <c r="X15" s="212"/>
      <c r="Y15" s="212"/>
      <c r="AA15" s="212"/>
      <c r="AB15" s="480"/>
      <c r="AC15" s="481"/>
      <c r="AD15" s="212"/>
      <c r="AE15" s="212"/>
      <c r="AF15" s="212"/>
      <c r="AG15" s="212"/>
      <c r="AJ15" s="194" t="s">
        <v>183</v>
      </c>
      <c r="AK15" s="195" t="s">
        <v>172</v>
      </c>
      <c r="AL15" s="196"/>
      <c r="AM15" s="250"/>
      <c r="AN15" s="196" t="s">
        <v>173</v>
      </c>
      <c r="AO15" s="196"/>
      <c r="AP15" s="197"/>
      <c r="AQ15" s="198">
        <v>12</v>
      </c>
    </row>
    <row r="16" spans="2:45" ht="40.5" customHeight="1" thickBot="1">
      <c r="B16" s="457"/>
      <c r="C16" s="458"/>
      <c r="D16" s="458"/>
      <c r="E16" s="459"/>
      <c r="F16" s="440"/>
      <c r="G16" s="474"/>
      <c r="H16" s="474"/>
      <c r="I16" s="474"/>
      <c r="J16" s="475"/>
      <c r="K16" s="475"/>
      <c r="L16" s="448"/>
      <c r="M16" s="442"/>
      <c r="N16" s="442"/>
      <c r="O16" s="442"/>
      <c r="P16" s="478"/>
      <c r="Q16" s="479"/>
      <c r="S16" s="243"/>
      <c r="T16" s="244" t="s">
        <v>20</v>
      </c>
      <c r="U16" s="245"/>
      <c r="V16" s="265"/>
      <c r="W16" s="482"/>
      <c r="X16" s="483"/>
      <c r="Y16" s="484"/>
      <c r="AA16" s="246" t="s">
        <v>21</v>
      </c>
      <c r="AB16" s="247"/>
      <c r="AC16" s="448">
        <f>IF(W16="〇",AK23,0)</f>
        <v>0</v>
      </c>
      <c r="AD16" s="449"/>
      <c r="AE16" s="450"/>
      <c r="AF16" s="248"/>
      <c r="AG16" s="248"/>
      <c r="AJ16" s="226"/>
      <c r="AK16" s="261">
        <v>324000</v>
      </c>
      <c r="AL16" s="176"/>
      <c r="AM16" s="229"/>
      <c r="AN16" s="261">
        <v>202000</v>
      </c>
      <c r="AO16" s="176"/>
      <c r="AP16" s="262"/>
    </row>
    <row r="17" spans="1:42" ht="40.5" customHeight="1">
      <c r="B17" s="485" t="s">
        <v>184</v>
      </c>
      <c r="C17" s="462"/>
      <c r="D17" s="462"/>
      <c r="E17" s="463"/>
      <c r="F17" s="231" t="s">
        <v>185</v>
      </c>
      <c r="G17" s="486" t="s">
        <v>184</v>
      </c>
      <c r="H17" s="487"/>
      <c r="I17" s="488"/>
      <c r="J17" s="448">
        <f>ROUNDDOWN(AC34,-3)</f>
        <v>0</v>
      </c>
      <c r="K17" s="449"/>
      <c r="L17" s="450"/>
      <c r="M17" s="489">
        <f>ROUNDDOWN(J17,-3)</f>
        <v>0</v>
      </c>
      <c r="N17" s="490"/>
      <c r="O17" s="491"/>
      <c r="P17" s="443"/>
      <c r="Q17" s="444"/>
      <c r="S17" s="243"/>
      <c r="AJ17" s="226"/>
      <c r="AK17" s="176"/>
      <c r="AL17" s="176"/>
      <c r="AM17" s="176"/>
      <c r="AN17" s="176"/>
      <c r="AO17" s="176"/>
      <c r="AP17" s="262"/>
    </row>
    <row r="18" spans="1:42" ht="40.5" customHeight="1" thickBot="1">
      <c r="B18" s="485" t="s">
        <v>186</v>
      </c>
      <c r="C18" s="462"/>
      <c r="D18" s="462"/>
      <c r="E18" s="463"/>
      <c r="F18" s="231" t="s">
        <v>187</v>
      </c>
      <c r="G18" s="461" t="s">
        <v>188</v>
      </c>
      <c r="H18" s="462"/>
      <c r="I18" s="463"/>
      <c r="J18" s="448">
        <f>ROUNDDOWN(AD45,-3)</f>
        <v>0</v>
      </c>
      <c r="K18" s="449"/>
      <c r="L18" s="449"/>
      <c r="M18" s="489">
        <f>ROUNDDOWN(J18,-3)</f>
        <v>0</v>
      </c>
      <c r="N18" s="490"/>
      <c r="O18" s="491"/>
      <c r="P18" s="443"/>
      <c r="Q18" s="444"/>
      <c r="S18" s="232" t="s">
        <v>24</v>
      </c>
      <c r="T18" s="233" t="s">
        <v>29</v>
      </c>
      <c r="U18" s="212"/>
      <c r="V18" s="212"/>
      <c r="W18" s="212"/>
      <c r="X18" s="212"/>
      <c r="Y18" s="212"/>
      <c r="AB18" s="176"/>
      <c r="AJ18" s="249" t="s">
        <v>189</v>
      </c>
      <c r="AK18" s="266"/>
      <c r="AL18" s="196"/>
      <c r="AM18" s="196"/>
      <c r="AN18" s="196"/>
      <c r="AO18" s="196"/>
      <c r="AP18" s="197"/>
    </row>
    <row r="19" spans="1:42" ht="40.5" customHeight="1" thickBot="1">
      <c r="B19" s="492" t="s">
        <v>190</v>
      </c>
      <c r="C19" s="493"/>
      <c r="D19" s="493"/>
      <c r="E19" s="493"/>
      <c r="F19" s="231" t="s">
        <v>191</v>
      </c>
      <c r="G19" s="494" t="s">
        <v>192</v>
      </c>
      <c r="H19" s="494"/>
      <c r="I19" s="494"/>
      <c r="J19" s="495">
        <f>ROUNDDOWN(AC48,-3)</f>
        <v>0</v>
      </c>
      <c r="K19" s="495"/>
      <c r="L19" s="496"/>
      <c r="M19" s="442">
        <f t="shared" ref="M19" si="1">ROUNDDOWN(J19,-3)</f>
        <v>0</v>
      </c>
      <c r="N19" s="442"/>
      <c r="O19" s="442"/>
      <c r="P19" s="443"/>
      <c r="Q19" s="444"/>
      <c r="S19" s="235"/>
      <c r="T19" s="212" t="s">
        <v>248</v>
      </c>
      <c r="U19" s="212"/>
      <c r="V19" s="212"/>
      <c r="W19" s="212"/>
      <c r="X19" s="212"/>
      <c r="Y19" s="212"/>
      <c r="AJ19" s="226"/>
      <c r="AK19" s="261">
        <v>2232000</v>
      </c>
      <c r="AL19" s="176" t="s">
        <v>193</v>
      </c>
      <c r="AM19" s="267">
        <f>AK19/12</f>
        <v>186000</v>
      </c>
      <c r="AN19" s="176" t="s">
        <v>194</v>
      </c>
      <c r="AO19" s="176"/>
      <c r="AP19" s="262"/>
    </row>
    <row r="20" spans="1:42" ht="40.5" customHeight="1" thickBot="1">
      <c r="B20" s="519" t="s">
        <v>195</v>
      </c>
      <c r="C20" s="520"/>
      <c r="D20" s="520"/>
      <c r="E20" s="521"/>
      <c r="F20" s="268" t="s">
        <v>196</v>
      </c>
      <c r="G20" s="522" t="s">
        <v>176</v>
      </c>
      <c r="H20" s="523"/>
      <c r="I20" s="524"/>
      <c r="J20" s="496">
        <f>ROUNDDOWN(AC51,-3)</f>
        <v>0</v>
      </c>
      <c r="K20" s="525"/>
      <c r="L20" s="525"/>
      <c r="M20" s="526">
        <f>ROUNDDOWN(J20,-3)</f>
        <v>0</v>
      </c>
      <c r="N20" s="527"/>
      <c r="O20" s="528"/>
      <c r="P20" s="529"/>
      <c r="Q20" s="530"/>
      <c r="S20" s="235"/>
      <c r="T20" s="441" t="s">
        <v>32</v>
      </c>
      <c r="U20" s="518"/>
      <c r="V20" s="440" t="s">
        <v>33</v>
      </c>
      <c r="W20" s="440"/>
      <c r="X20" s="441" t="s">
        <v>193</v>
      </c>
      <c r="Y20" s="512"/>
      <c r="Z20" s="269" t="s">
        <v>197</v>
      </c>
      <c r="AA20" s="270" t="s">
        <v>148</v>
      </c>
      <c r="AB20" s="513" t="s">
        <v>198</v>
      </c>
      <c r="AC20" s="513"/>
      <c r="AD20" s="513"/>
      <c r="AE20" s="514"/>
      <c r="AF20" s="213"/>
      <c r="AG20" s="213"/>
      <c r="AJ20" s="249" t="s">
        <v>199</v>
      </c>
      <c r="AK20" s="176"/>
      <c r="AL20" s="196"/>
      <c r="AM20" s="176"/>
      <c r="AN20" s="196"/>
      <c r="AO20" s="196"/>
      <c r="AP20" s="197"/>
    </row>
    <row r="21" spans="1:42" ht="40.5" customHeight="1" thickTop="1" thickBot="1">
      <c r="B21" s="497" t="s">
        <v>200</v>
      </c>
      <c r="C21" s="498"/>
      <c r="D21" s="498"/>
      <c r="E21" s="498"/>
      <c r="F21" s="499"/>
      <c r="G21" s="499"/>
      <c r="H21" s="499"/>
      <c r="I21" s="500"/>
      <c r="J21" s="501">
        <f>SUM(J6:L20)</f>
        <v>0</v>
      </c>
      <c r="K21" s="502"/>
      <c r="L21" s="503"/>
      <c r="M21" s="504">
        <f>SUM(M6:O20)</f>
        <v>0</v>
      </c>
      <c r="N21" s="505"/>
      <c r="O21" s="505"/>
      <c r="P21" s="478"/>
      <c r="Q21" s="479"/>
      <c r="S21" s="235"/>
      <c r="T21" s="441" t="s">
        <v>39</v>
      </c>
      <c r="U21" s="518"/>
      <c r="V21" s="511" t="s">
        <v>40</v>
      </c>
      <c r="W21" s="511"/>
      <c r="X21" s="489">
        <v>2232000</v>
      </c>
      <c r="Y21" s="490"/>
      <c r="Z21" s="271"/>
      <c r="AA21" s="272"/>
      <c r="AB21" s="506" t="str">
        <f>IF(Z21="〇",IFERROR(ROUNDDOWN(IF(AA21&gt;0,(X21/12*AA21),""),0),""),"")</f>
        <v/>
      </c>
      <c r="AC21" s="506"/>
      <c r="AD21" s="506"/>
      <c r="AE21" s="507"/>
      <c r="AF21" s="213"/>
      <c r="AG21" s="213"/>
      <c r="AH21" s="273"/>
      <c r="AJ21" s="215"/>
      <c r="AK21" s="261">
        <v>2880000</v>
      </c>
      <c r="AL21" s="176" t="s">
        <v>201</v>
      </c>
      <c r="AM21" s="176"/>
      <c r="AN21" s="176"/>
      <c r="AO21" s="176"/>
      <c r="AP21" s="262"/>
    </row>
    <row r="22" spans="1:42" ht="40.5" customHeight="1" thickBot="1">
      <c r="B22" s="274" t="s">
        <v>28</v>
      </c>
      <c r="C22" s="275"/>
      <c r="D22" s="275"/>
      <c r="E22" s="275"/>
      <c r="F22" s="212"/>
      <c r="G22" s="275"/>
      <c r="H22" s="275"/>
      <c r="I22" s="275"/>
      <c r="J22" s="199"/>
      <c r="K22" s="199"/>
      <c r="L22" s="199"/>
      <c r="M22" s="276"/>
      <c r="N22" s="199"/>
      <c r="O22" s="199"/>
      <c r="P22" s="199"/>
      <c r="Q22" s="199"/>
      <c r="R22" s="213"/>
      <c r="S22" s="235"/>
      <c r="T22" s="508" t="s">
        <v>43</v>
      </c>
      <c r="U22" s="509"/>
      <c r="V22" s="511" t="s">
        <v>44</v>
      </c>
      <c r="W22" s="511"/>
      <c r="X22" s="489">
        <v>2232000</v>
      </c>
      <c r="Y22" s="490"/>
      <c r="Z22" s="271"/>
      <c r="AA22" s="277"/>
      <c r="AB22" s="506" t="str">
        <f t="shared" ref="AB22:AB26" si="2">IF(Z22="〇",IFERROR(ROUNDDOWN(IF(AA22&gt;0,(X22/12*AA22),""),0),""),"")</f>
        <v/>
      </c>
      <c r="AC22" s="506"/>
      <c r="AD22" s="506"/>
      <c r="AE22" s="507"/>
      <c r="AF22" s="213"/>
      <c r="AG22" s="213"/>
      <c r="AH22" s="278"/>
      <c r="AJ22" s="194" t="s">
        <v>178</v>
      </c>
      <c r="AK22" s="176"/>
      <c r="AL22" s="196"/>
      <c r="AM22" s="196"/>
      <c r="AN22" s="196"/>
      <c r="AO22" s="196"/>
      <c r="AP22" s="197"/>
    </row>
    <row r="23" spans="1:42" ht="40.5" customHeight="1" thickBot="1">
      <c r="B23" s="252" t="s">
        <v>154</v>
      </c>
      <c r="C23" s="253" t="s">
        <v>202</v>
      </c>
      <c r="E23" s="515"/>
      <c r="F23" s="516"/>
      <c r="G23" s="517"/>
      <c r="H23" s="186" t="s">
        <v>203</v>
      </c>
      <c r="S23" s="235"/>
      <c r="T23" s="500"/>
      <c r="U23" s="510"/>
      <c r="V23" s="511" t="s">
        <v>48</v>
      </c>
      <c r="W23" s="511"/>
      <c r="X23" s="489">
        <v>4464000</v>
      </c>
      <c r="Y23" s="490"/>
      <c r="Z23" s="271"/>
      <c r="AA23" s="277"/>
      <c r="AB23" s="506" t="str">
        <f t="shared" si="2"/>
        <v/>
      </c>
      <c r="AC23" s="506"/>
      <c r="AD23" s="506"/>
      <c r="AE23" s="507"/>
      <c r="AF23" s="213"/>
      <c r="AG23" s="213"/>
      <c r="AH23" s="279"/>
      <c r="AJ23" s="215"/>
      <c r="AK23" s="280">
        <v>1829000</v>
      </c>
      <c r="AL23" s="281"/>
      <c r="AM23" s="176"/>
      <c r="AN23" s="176"/>
      <c r="AO23" s="176"/>
      <c r="AP23" s="262"/>
    </row>
    <row r="24" spans="1:42" ht="40.5" customHeight="1" thickBot="1">
      <c r="B24" s="531" t="s">
        <v>36</v>
      </c>
      <c r="C24" s="531"/>
      <c r="D24" s="531"/>
      <c r="E24" s="532" t="s">
        <v>204</v>
      </c>
      <c r="F24" s="532"/>
      <c r="G24" s="533">
        <f>E23</f>
        <v>0</v>
      </c>
      <c r="H24" s="534"/>
      <c r="I24" s="534"/>
      <c r="J24" s="534"/>
      <c r="K24" s="534"/>
      <c r="L24" s="535"/>
      <c r="M24" s="536" t="s">
        <v>205</v>
      </c>
      <c r="N24" s="534"/>
      <c r="O24" s="535"/>
      <c r="P24" s="282"/>
      <c r="Q24" s="281"/>
      <c r="R24" s="282"/>
      <c r="S24" s="235"/>
      <c r="T24" s="508" t="s">
        <v>50</v>
      </c>
      <c r="U24" s="509"/>
      <c r="V24" s="511" t="s">
        <v>51</v>
      </c>
      <c r="W24" s="511"/>
      <c r="X24" s="489">
        <v>2232000</v>
      </c>
      <c r="Y24" s="490"/>
      <c r="Z24" s="271"/>
      <c r="AA24" s="277"/>
      <c r="AB24" s="506" t="str">
        <f t="shared" si="2"/>
        <v/>
      </c>
      <c r="AC24" s="506"/>
      <c r="AD24" s="506"/>
      <c r="AE24" s="507"/>
      <c r="AF24" s="213"/>
      <c r="AG24" s="213"/>
      <c r="AH24" s="283"/>
      <c r="AJ24" s="194" t="s">
        <v>206</v>
      </c>
      <c r="AK24" s="176"/>
      <c r="AL24" s="196"/>
      <c r="AM24" s="196"/>
      <c r="AN24" s="196"/>
      <c r="AO24" s="196"/>
      <c r="AP24" s="197"/>
    </row>
    <row r="25" spans="1:42" ht="40.5" customHeight="1" thickBot="1">
      <c r="A25" s="198"/>
      <c r="B25" s="531" t="s">
        <v>41</v>
      </c>
      <c r="C25" s="531"/>
      <c r="D25" s="539"/>
      <c r="E25" s="540"/>
      <c r="F25" s="541"/>
      <c r="G25" s="542">
        <f>IF($E$23=$AK$3,AK4,AN4)</f>
        <v>2794000</v>
      </c>
      <c r="H25" s="542"/>
      <c r="I25" s="542" t="str">
        <f>IF($E$23=$AK$3,AL4,AO4)</f>
        <v>-(19-児童の数)×</v>
      </c>
      <c r="J25" s="542"/>
      <c r="K25" s="542">
        <f>IF($E$23=$AK$3,AM4,AP4)</f>
        <v>30000</v>
      </c>
      <c r="L25" s="542"/>
      <c r="M25" s="543" t="str">
        <f>IF($E$23=$AK$3,IF(E25&gt;=1,AK4-(19-E25)*AM4,""),IF(E25&gt;=1,AN4-(19-E25)*AP4,""))</f>
        <v/>
      </c>
      <c r="N25" s="544"/>
      <c r="O25" s="545"/>
      <c r="P25" s="283"/>
      <c r="Q25" s="284"/>
      <c r="R25" s="283"/>
      <c r="S25" s="235"/>
      <c r="T25" s="537"/>
      <c r="U25" s="538"/>
      <c r="V25" s="511" t="s">
        <v>54</v>
      </c>
      <c r="W25" s="511"/>
      <c r="X25" s="489">
        <v>4464000</v>
      </c>
      <c r="Y25" s="490"/>
      <c r="Z25" s="271"/>
      <c r="AA25" s="277"/>
      <c r="AB25" s="506" t="str">
        <f t="shared" si="2"/>
        <v/>
      </c>
      <c r="AC25" s="506"/>
      <c r="AD25" s="506"/>
      <c r="AE25" s="507"/>
      <c r="AF25" s="213"/>
      <c r="AG25" s="213"/>
      <c r="AH25" s="283"/>
      <c r="AJ25" s="285"/>
      <c r="AK25" s="286" t="s">
        <v>207</v>
      </c>
      <c r="AL25" s="176"/>
      <c r="AM25" s="287"/>
      <c r="AN25" s="176"/>
      <c r="AO25" s="176"/>
      <c r="AP25" s="262"/>
    </row>
    <row r="26" spans="1:42" ht="40.5" customHeight="1" thickBot="1">
      <c r="B26" s="531" t="s">
        <v>46</v>
      </c>
      <c r="C26" s="531"/>
      <c r="D26" s="539"/>
      <c r="E26" s="546"/>
      <c r="F26" s="547"/>
      <c r="G26" s="542">
        <f>IF($E$23=$AK$3,AK5,AN5)</f>
        <v>5117000</v>
      </c>
      <c r="H26" s="542"/>
      <c r="I26" s="542" t="str">
        <f>IF($E$23=$AK$3,AL5,AO5)</f>
        <v>-（36－児童の数）×</v>
      </c>
      <c r="J26" s="542"/>
      <c r="K26" s="542">
        <f>IF($E$23=$AK$3,AM5,AP5)</f>
        <v>27000</v>
      </c>
      <c r="L26" s="542"/>
      <c r="M26" s="543" t="str">
        <f>IF($E$23=$AK$3,IF(E26&gt;=1,AK5-(36-E26)*AM5,""),IF(E26&gt;=1,AN5-(36-E26)*AP5,""))</f>
        <v/>
      </c>
      <c r="N26" s="544"/>
      <c r="O26" s="545"/>
      <c r="P26" s="283"/>
      <c r="Q26" s="284"/>
      <c r="R26" s="283"/>
      <c r="S26" s="235"/>
      <c r="T26" s="500"/>
      <c r="U26" s="510"/>
      <c r="V26" s="511" t="s">
        <v>56</v>
      </c>
      <c r="W26" s="511"/>
      <c r="X26" s="489">
        <v>6696000</v>
      </c>
      <c r="Y26" s="490"/>
      <c r="Z26" s="288"/>
      <c r="AA26" s="289"/>
      <c r="AB26" s="548" t="str">
        <f t="shared" si="2"/>
        <v/>
      </c>
      <c r="AC26" s="549"/>
      <c r="AD26" s="549"/>
      <c r="AE26" s="550"/>
      <c r="AF26" s="213"/>
      <c r="AG26" s="213"/>
      <c r="AJ26" s="194" t="s">
        <v>208</v>
      </c>
      <c r="AK26" s="176"/>
      <c r="AL26" s="196"/>
      <c r="AM26" s="196"/>
      <c r="AN26" s="196"/>
      <c r="AO26" s="196"/>
      <c r="AP26" s="197"/>
    </row>
    <row r="27" spans="1:42" ht="40.5" customHeight="1">
      <c r="B27" s="531" t="s">
        <v>49</v>
      </c>
      <c r="C27" s="531"/>
      <c r="D27" s="539"/>
      <c r="E27" s="557"/>
      <c r="F27" s="558"/>
      <c r="G27" s="542">
        <f>IF($E$23=$AK$3,AK6,AN6)</f>
        <v>5117000</v>
      </c>
      <c r="H27" s="542"/>
      <c r="I27" s="542"/>
      <c r="J27" s="542"/>
      <c r="K27" s="542"/>
      <c r="L27" s="559"/>
      <c r="M27" s="543" t="str">
        <f>IF($E$23=$AK$3,IF(E27&gt;=1,AK6,""),IF(E27&gt;=1,AN6,""))</f>
        <v/>
      </c>
      <c r="N27" s="544"/>
      <c r="O27" s="545"/>
      <c r="P27" s="283"/>
      <c r="Q27" s="284"/>
      <c r="R27" s="283"/>
      <c r="S27" s="243"/>
      <c r="T27" s="380" t="s">
        <v>251</v>
      </c>
      <c r="AJ27" s="215"/>
      <c r="AK27" s="290">
        <v>697000</v>
      </c>
      <c r="AL27" s="176" t="s">
        <v>209</v>
      </c>
      <c r="AM27" s="176"/>
      <c r="AN27" s="176"/>
      <c r="AO27" s="176"/>
      <c r="AP27" s="262"/>
    </row>
    <row r="28" spans="1:42" ht="40.5" customHeight="1" thickBot="1">
      <c r="B28" s="531" t="s">
        <v>52</v>
      </c>
      <c r="C28" s="531"/>
      <c r="D28" s="539"/>
      <c r="E28" s="546"/>
      <c r="F28" s="547"/>
      <c r="G28" s="542">
        <f>IF($E$23=$AK$3,AK7,AN7)</f>
        <v>5117000</v>
      </c>
      <c r="H28" s="542"/>
      <c r="I28" s="542" t="str">
        <f>IF($E$23=$AK$3,AL7,AO7)</f>
        <v>－（児童の数-45）×</v>
      </c>
      <c r="J28" s="542"/>
      <c r="K28" s="542">
        <f>IF($E$23=$AK$3,AM7,AP7)</f>
        <v>85000</v>
      </c>
      <c r="L28" s="542"/>
      <c r="M28" s="543" t="str">
        <f>IF($E$23=$AK$3,IF(E28&gt;=1,AK7-(E28-45)*AM7,""),IF(E28&gt;=1,AN7-(E28-45)*AP7,""))</f>
        <v/>
      </c>
      <c r="N28" s="544"/>
      <c r="O28" s="545"/>
      <c r="P28" s="283"/>
      <c r="Q28" s="284"/>
      <c r="R28" s="283"/>
      <c r="S28" s="291" t="s">
        <v>181</v>
      </c>
      <c r="T28" s="292" t="s">
        <v>210</v>
      </c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J28" s="194" t="s">
        <v>211</v>
      </c>
      <c r="AK28" s="294"/>
      <c r="AL28" s="196"/>
      <c r="AM28" s="196"/>
      <c r="AN28" s="196"/>
      <c r="AO28" s="196"/>
      <c r="AP28" s="197"/>
    </row>
    <row r="29" spans="1:42" ht="40.5" customHeight="1" thickBot="1">
      <c r="B29" s="531" t="s">
        <v>55</v>
      </c>
      <c r="C29" s="531"/>
      <c r="D29" s="539"/>
      <c r="E29" s="570"/>
      <c r="F29" s="571"/>
      <c r="G29" s="542">
        <f>IF($E$23=$AK$3,AK8,AN8)</f>
        <v>2917000</v>
      </c>
      <c r="H29" s="542"/>
      <c r="I29" s="542"/>
      <c r="J29" s="542"/>
      <c r="K29" s="542"/>
      <c r="L29" s="559"/>
      <c r="M29" s="543" t="str">
        <f>IF($E$23=$AK$3,IF(E29&gt;=1,AK8,""),IF(E29&gt;=1,AN8,""))</f>
        <v/>
      </c>
      <c r="N29" s="544"/>
      <c r="O29" s="545"/>
      <c r="P29" s="283"/>
      <c r="Q29" s="284"/>
      <c r="R29" s="283"/>
      <c r="S29" s="295"/>
      <c r="T29" s="293" t="s">
        <v>212</v>
      </c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J29" s="215"/>
      <c r="AK29" s="290">
        <v>1568000</v>
      </c>
      <c r="AL29" s="176" t="s">
        <v>209</v>
      </c>
      <c r="AM29" s="176"/>
      <c r="AN29" s="287"/>
      <c r="AO29" s="176"/>
      <c r="AP29" s="262"/>
    </row>
    <row r="30" spans="1:42" ht="40.5" customHeight="1" thickBot="1">
      <c r="B30" s="213"/>
      <c r="C30" s="213"/>
      <c r="D30" s="213"/>
      <c r="E30" s="204"/>
      <c r="F30" s="204"/>
      <c r="G30" s="296"/>
      <c r="H30" s="296"/>
      <c r="I30" s="296"/>
      <c r="J30" s="296"/>
      <c r="K30" s="296"/>
      <c r="L30" s="296"/>
      <c r="M30" s="297"/>
      <c r="N30" s="297"/>
      <c r="O30" s="273"/>
      <c r="P30" s="283"/>
      <c r="Q30" s="284"/>
      <c r="S30" s="295"/>
      <c r="T30" s="298" t="s">
        <v>160</v>
      </c>
      <c r="U30" s="299"/>
      <c r="V30" s="299"/>
      <c r="W30" s="551"/>
      <c r="X30" s="552"/>
      <c r="Y30" s="553"/>
      <c r="Z30" s="293"/>
      <c r="AA30" s="298" t="s">
        <v>21</v>
      </c>
      <c r="AB30" s="300"/>
      <c r="AC30" s="554">
        <f>ROUNDDOWN(AK27*(W30/12),0)</f>
        <v>0</v>
      </c>
      <c r="AD30" s="555"/>
      <c r="AE30" s="556"/>
      <c r="AF30" s="301"/>
      <c r="AG30" s="283"/>
      <c r="AJ30" s="194" t="s">
        <v>213</v>
      </c>
      <c r="AK30" s="196"/>
      <c r="AL30" s="196"/>
      <c r="AM30" s="196"/>
      <c r="AN30" s="196"/>
      <c r="AO30" s="196"/>
      <c r="AP30" s="197"/>
    </row>
    <row r="31" spans="1:42" ht="40.5" customHeight="1" thickBot="1">
      <c r="B31" s="252" t="s">
        <v>10</v>
      </c>
      <c r="C31" s="253" t="s">
        <v>214</v>
      </c>
      <c r="S31" s="295"/>
      <c r="T31" s="302"/>
      <c r="U31" s="302"/>
      <c r="V31" s="302"/>
      <c r="W31" s="303"/>
      <c r="X31" s="303"/>
      <c r="Y31" s="303"/>
      <c r="Z31" s="293"/>
      <c r="AA31" s="302"/>
      <c r="AB31" s="302"/>
      <c r="AC31" s="301"/>
      <c r="AD31" s="301"/>
      <c r="AE31" s="301"/>
      <c r="AF31" s="301"/>
      <c r="AG31" s="283"/>
      <c r="AJ31" s="215"/>
      <c r="AK31" s="261">
        <v>131000</v>
      </c>
      <c r="AL31" s="176" t="s">
        <v>215</v>
      </c>
      <c r="AM31" s="176"/>
      <c r="AN31" s="176"/>
      <c r="AO31" s="176"/>
      <c r="AP31" s="262"/>
    </row>
    <row r="32" spans="1:42" ht="40.5" customHeight="1" thickBot="1">
      <c r="B32" s="560" t="s">
        <v>57</v>
      </c>
      <c r="C32" s="561"/>
      <c r="D32" s="562"/>
      <c r="E32" s="539" t="str">
        <f>IF(E23=AK3,AK9,AN9)</f>
        <v>②支援員＋補助員　計算式</v>
      </c>
      <c r="F32" s="549"/>
      <c r="G32" s="549"/>
      <c r="H32" s="549"/>
      <c r="I32" s="549"/>
      <c r="J32" s="550"/>
      <c r="K32" s="539" t="s">
        <v>21</v>
      </c>
      <c r="L32" s="549"/>
      <c r="M32" s="550"/>
      <c r="O32" s="563" t="s">
        <v>216</v>
      </c>
      <c r="P32" s="564"/>
      <c r="Q32" s="565"/>
      <c r="S32" s="291" t="s">
        <v>217</v>
      </c>
      <c r="T32" s="292" t="s">
        <v>218</v>
      </c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J32" s="215"/>
      <c r="AK32" s="261">
        <v>263000</v>
      </c>
      <c r="AL32" s="176" t="s">
        <v>219</v>
      </c>
      <c r="AM32" s="176"/>
      <c r="AN32" s="176"/>
      <c r="AO32" s="176"/>
      <c r="AP32" s="262"/>
    </row>
    <row r="33" spans="1:42" ht="40.5" customHeight="1" thickBot="1">
      <c r="A33" s="198"/>
      <c r="B33" s="445"/>
      <c r="C33" s="446"/>
      <c r="D33" s="447"/>
      <c r="E33" s="548" t="str">
        <f>IF(E23=AK3,AK10,AN10)</f>
        <v>（年間開所日数－250）×21000</v>
      </c>
      <c r="F33" s="549"/>
      <c r="G33" s="549"/>
      <c r="H33" s="549"/>
      <c r="I33" s="549"/>
      <c r="J33" s="550"/>
      <c r="K33" s="569">
        <f>IF(B33="",0,IF(E23=AK3,(B33-250)*AM10,(B33-250)*AP10))</f>
        <v>0</v>
      </c>
      <c r="L33" s="542"/>
      <c r="M33" s="559"/>
      <c r="O33" s="566"/>
      <c r="P33" s="567"/>
      <c r="Q33" s="568"/>
      <c r="S33" s="295"/>
      <c r="T33" s="304" t="s">
        <v>220</v>
      </c>
      <c r="U33" s="293"/>
      <c r="V33" s="304"/>
      <c r="W33" s="304"/>
      <c r="X33" s="304"/>
      <c r="Y33" s="304"/>
      <c r="Z33" s="293"/>
      <c r="AA33" s="304"/>
      <c r="AB33" s="305"/>
      <c r="AC33" s="306"/>
      <c r="AD33" s="306"/>
      <c r="AE33" s="304"/>
      <c r="AF33" s="304"/>
      <c r="AG33" s="212"/>
      <c r="AJ33" s="215"/>
      <c r="AK33" s="261">
        <v>394000</v>
      </c>
      <c r="AL33" s="176" t="s">
        <v>221</v>
      </c>
      <c r="AM33" s="176"/>
      <c r="AN33" s="176"/>
      <c r="AO33" s="176"/>
      <c r="AP33" s="262"/>
    </row>
    <row r="34" spans="1:42" ht="40.5" customHeight="1" thickBot="1">
      <c r="A34" s="198"/>
      <c r="B34" s="252"/>
      <c r="C34" s="253"/>
      <c r="O34" s="573">
        <f>SUM(D41,D45,D46,D47)</f>
        <v>0</v>
      </c>
      <c r="P34" s="574"/>
      <c r="Q34" s="575"/>
      <c r="S34" s="295"/>
      <c r="T34" s="298" t="s">
        <v>160</v>
      </c>
      <c r="U34" s="299"/>
      <c r="V34" s="307"/>
      <c r="W34" s="551"/>
      <c r="X34" s="552"/>
      <c r="Y34" s="553"/>
      <c r="Z34" s="293"/>
      <c r="AA34" s="308" t="s">
        <v>21</v>
      </c>
      <c r="AB34" s="309"/>
      <c r="AC34" s="554">
        <f>ROUNDDOWN(AK29*(W34/12),0)</f>
        <v>0</v>
      </c>
      <c r="AD34" s="555"/>
      <c r="AE34" s="556"/>
      <c r="AF34" s="310"/>
      <c r="AG34" s="248"/>
      <c r="AJ34" s="215"/>
      <c r="AK34" s="261">
        <v>919000</v>
      </c>
      <c r="AL34" s="176" t="s">
        <v>222</v>
      </c>
      <c r="AM34" s="176"/>
      <c r="AN34" s="176"/>
      <c r="AO34" s="176"/>
      <c r="AP34" s="262"/>
    </row>
    <row r="35" spans="1:42" ht="40.5" customHeight="1" thickBot="1">
      <c r="A35" s="198"/>
      <c r="B35" s="232" t="s">
        <v>58</v>
      </c>
      <c r="C35" s="233" t="s">
        <v>59</v>
      </c>
      <c r="D35" s="212"/>
      <c r="E35" s="212"/>
      <c r="F35" s="212"/>
      <c r="G35" s="311" t="s">
        <v>60</v>
      </c>
      <c r="H35" s="212"/>
      <c r="I35" s="212"/>
      <c r="J35" s="212"/>
      <c r="K35" s="212"/>
      <c r="S35" s="295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J35" s="194" t="s">
        <v>223</v>
      </c>
      <c r="AK35" s="176"/>
      <c r="AL35" s="196"/>
      <c r="AM35" s="196"/>
      <c r="AN35" s="196"/>
      <c r="AO35" s="196"/>
      <c r="AP35" s="197"/>
    </row>
    <row r="36" spans="1:42" ht="40.5" customHeight="1" thickBot="1">
      <c r="B36" s="246"/>
      <c r="C36" s="247"/>
      <c r="D36" s="508" t="s">
        <v>61</v>
      </c>
      <c r="E36" s="576"/>
      <c r="F36" s="576"/>
      <c r="G36" s="509"/>
      <c r="H36" s="508" t="s">
        <v>62</v>
      </c>
      <c r="I36" s="576"/>
      <c r="J36" s="576"/>
      <c r="K36" s="509"/>
      <c r="L36" s="176"/>
      <c r="M36" s="176"/>
      <c r="N36" s="176"/>
      <c r="O36" s="176"/>
      <c r="P36" s="176"/>
      <c r="Q36" s="176"/>
      <c r="R36" s="312"/>
      <c r="S36" s="291" t="s">
        <v>187</v>
      </c>
      <c r="T36" s="292" t="s">
        <v>186</v>
      </c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J36" s="313"/>
      <c r="AK36" s="261">
        <v>100000</v>
      </c>
      <c r="AL36" s="239" t="s">
        <v>224</v>
      </c>
      <c r="AM36" s="239"/>
      <c r="AN36" s="239"/>
      <c r="AO36" s="239"/>
      <c r="AP36" s="259"/>
    </row>
    <row r="37" spans="1:42" ht="40.5" customHeight="1" thickBot="1">
      <c r="B37" s="440" t="s">
        <v>63</v>
      </c>
      <c r="C37" s="441"/>
      <c r="D37" s="314"/>
      <c r="E37" s="315" t="s">
        <v>64</v>
      </c>
      <c r="F37" s="314"/>
      <c r="G37" s="315" t="s">
        <v>65</v>
      </c>
      <c r="H37" s="314"/>
      <c r="I37" s="315" t="s">
        <v>64</v>
      </c>
      <c r="J37" s="314"/>
      <c r="K37" s="316" t="s">
        <v>65</v>
      </c>
      <c r="L37" s="176"/>
      <c r="M37" s="176"/>
      <c r="N37" s="176"/>
      <c r="O37" s="176"/>
      <c r="P37" s="176"/>
      <c r="Q37" s="176"/>
      <c r="R37" s="213"/>
      <c r="S37" s="293"/>
      <c r="T37" s="293" t="s">
        <v>225</v>
      </c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</row>
    <row r="38" spans="1:42" ht="40.5" customHeight="1">
      <c r="A38" s="176"/>
      <c r="B38" s="317" t="s">
        <v>226</v>
      </c>
      <c r="C38" s="317"/>
      <c r="D38" s="318"/>
      <c r="E38" s="319"/>
      <c r="F38" s="318"/>
      <c r="G38" s="200"/>
      <c r="H38" s="204"/>
      <c r="I38" s="200"/>
      <c r="J38" s="204"/>
      <c r="K38" s="199"/>
      <c r="L38" s="176"/>
      <c r="M38" s="176"/>
      <c r="N38" s="176"/>
      <c r="O38" s="176"/>
      <c r="P38" s="176"/>
      <c r="Q38" s="176"/>
      <c r="R38" s="283"/>
      <c r="S38" s="293"/>
      <c r="T38" s="320" t="s">
        <v>227</v>
      </c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</row>
    <row r="39" spans="1:42" ht="40.5" customHeight="1" thickBot="1">
      <c r="A39" s="176"/>
      <c r="B39" s="539" t="s">
        <v>38</v>
      </c>
      <c r="C39" s="549"/>
      <c r="D39" s="549"/>
      <c r="E39" s="549"/>
      <c r="F39" s="549"/>
      <c r="G39" s="506"/>
      <c r="H39" s="506"/>
      <c r="I39" s="549"/>
      <c r="J39" s="549"/>
      <c r="K39" s="549"/>
      <c r="L39" s="549"/>
      <c r="M39" s="539" t="s">
        <v>21</v>
      </c>
      <c r="N39" s="549"/>
      <c r="O39" s="550"/>
      <c r="P39" s="312"/>
      <c r="Q39" s="312"/>
      <c r="R39" s="312"/>
      <c r="S39" s="293"/>
      <c r="T39" s="572"/>
      <c r="U39" s="572"/>
      <c r="V39" s="572" t="s">
        <v>228</v>
      </c>
      <c r="W39" s="572"/>
      <c r="X39" s="572"/>
      <c r="Y39" s="572"/>
      <c r="Z39" s="572" t="s">
        <v>229</v>
      </c>
      <c r="AA39" s="572"/>
      <c r="AB39" s="321" t="s">
        <v>230</v>
      </c>
      <c r="AC39" s="321" t="s">
        <v>231</v>
      </c>
      <c r="AD39" s="572" t="s">
        <v>232</v>
      </c>
      <c r="AE39" s="572"/>
      <c r="AF39" s="322"/>
      <c r="AG39" s="213"/>
    </row>
    <row r="40" spans="1:42" ht="40.5" customHeight="1" thickBot="1">
      <c r="A40" s="176"/>
      <c r="B40" s="563" t="s">
        <v>233</v>
      </c>
      <c r="C40" s="564"/>
      <c r="D40" s="564"/>
      <c r="E40" s="564"/>
      <c r="F40" s="513"/>
      <c r="G40" s="482"/>
      <c r="H40" s="484"/>
      <c r="I40" s="323" t="s">
        <v>67</v>
      </c>
      <c r="J40" s="569">
        <f>IF(E23=AK3,AK13,AN13)</f>
        <v>449000</v>
      </c>
      <c r="K40" s="542"/>
      <c r="L40" s="559"/>
      <c r="M40" s="569">
        <f>ROUNDDOWN(G40*J40,-3)</f>
        <v>0</v>
      </c>
      <c r="N40" s="542"/>
      <c r="O40" s="559"/>
      <c r="P40" s="213"/>
      <c r="Q40" s="213"/>
      <c r="R40" s="312"/>
      <c r="S40" s="293"/>
      <c r="T40" s="324" t="s">
        <v>234</v>
      </c>
      <c r="U40" s="325"/>
      <c r="V40" s="579" t="s">
        <v>235</v>
      </c>
      <c r="W40" s="580"/>
      <c r="X40" s="580"/>
      <c r="Y40" s="581"/>
      <c r="Z40" s="554">
        <f>AK31</f>
        <v>131000</v>
      </c>
      <c r="AA40" s="555"/>
      <c r="AB40" s="326"/>
      <c r="AC40" s="327"/>
      <c r="AD40" s="555">
        <f>Z40*AB40*(AC40/12)</f>
        <v>0</v>
      </c>
      <c r="AE40" s="556"/>
      <c r="AF40" s="301"/>
      <c r="AG40" s="283"/>
    </row>
    <row r="41" spans="1:42" ht="40.5" customHeight="1" thickBot="1">
      <c r="A41" s="328"/>
      <c r="B41" s="577" t="s">
        <v>68</v>
      </c>
      <c r="C41" s="578"/>
      <c r="D41" s="329"/>
      <c r="E41" s="330" t="s">
        <v>69</v>
      </c>
      <c r="F41" s="176"/>
      <c r="G41" s="186" t="s">
        <v>70</v>
      </c>
      <c r="H41" s="204"/>
      <c r="I41" s="312"/>
      <c r="J41" s="214"/>
      <c r="K41" s="204"/>
      <c r="L41" s="312"/>
      <c r="N41" s="204"/>
      <c r="O41" s="312"/>
      <c r="P41" s="283"/>
      <c r="Q41" s="283"/>
      <c r="R41" s="312"/>
      <c r="S41" s="293"/>
      <c r="T41" s="331"/>
      <c r="U41" s="302"/>
      <c r="V41" s="579" t="s">
        <v>236</v>
      </c>
      <c r="W41" s="580"/>
      <c r="X41" s="580"/>
      <c r="Y41" s="581"/>
      <c r="Z41" s="554">
        <f>AK32</f>
        <v>263000</v>
      </c>
      <c r="AA41" s="582"/>
      <c r="AB41" s="326"/>
      <c r="AC41" s="327"/>
      <c r="AD41" s="555">
        <f t="shared" ref="AD41:AD42" si="3">Z41*AB41*(AC41/12)</f>
        <v>0</v>
      </c>
      <c r="AE41" s="556"/>
      <c r="AF41" s="301"/>
      <c r="AG41" s="283"/>
      <c r="AJ41" s="332"/>
    </row>
    <row r="42" spans="1:42" ht="40.5" customHeight="1" thickBot="1">
      <c r="A42" s="176"/>
      <c r="B42" s="333"/>
      <c r="C42" s="333"/>
      <c r="D42" s="204"/>
      <c r="E42" s="204"/>
      <c r="F42" s="312"/>
      <c r="G42" s="204"/>
      <c r="H42" s="204"/>
      <c r="I42" s="312"/>
      <c r="J42" s="204"/>
      <c r="K42" s="204"/>
      <c r="L42" s="312"/>
      <c r="M42" s="204"/>
      <c r="N42" s="204"/>
      <c r="O42" s="312"/>
      <c r="P42" s="312"/>
      <c r="Q42" s="312"/>
      <c r="R42" s="312"/>
      <c r="S42" s="293"/>
      <c r="T42" s="331"/>
      <c r="U42" s="302"/>
      <c r="V42" s="579" t="s">
        <v>237</v>
      </c>
      <c r="W42" s="580"/>
      <c r="X42" s="580"/>
      <c r="Y42" s="581"/>
      <c r="Z42" s="554">
        <f>AK33</f>
        <v>394000</v>
      </c>
      <c r="AA42" s="582"/>
      <c r="AB42" s="326"/>
      <c r="AC42" s="327"/>
      <c r="AD42" s="555">
        <f t="shared" si="3"/>
        <v>0</v>
      </c>
      <c r="AE42" s="556"/>
      <c r="AF42" s="301"/>
      <c r="AG42" s="283"/>
    </row>
    <row r="43" spans="1:42" ht="40.5" customHeight="1">
      <c r="A43" s="176"/>
      <c r="B43" s="334" t="s">
        <v>13</v>
      </c>
      <c r="C43" s="335" t="s">
        <v>72</v>
      </c>
      <c r="D43" s="224"/>
      <c r="E43" s="224"/>
      <c r="F43" s="225"/>
      <c r="G43" s="224"/>
      <c r="H43" s="224"/>
      <c r="I43" s="225"/>
      <c r="J43" s="224"/>
      <c r="K43" s="224"/>
      <c r="L43" s="225"/>
      <c r="M43" s="224"/>
      <c r="N43" s="224"/>
      <c r="O43" s="221"/>
      <c r="P43" s="312"/>
      <c r="Q43" s="176"/>
      <c r="R43" s="176"/>
      <c r="S43" s="293"/>
      <c r="T43" s="336"/>
      <c r="U43" s="337"/>
      <c r="V43" s="299"/>
      <c r="W43" s="299"/>
      <c r="X43" s="299"/>
      <c r="Y43" s="299"/>
      <c r="Z43" s="299"/>
      <c r="AA43" s="299"/>
      <c r="AB43" s="337"/>
      <c r="AC43" s="338" t="s">
        <v>238</v>
      </c>
      <c r="AD43" s="589">
        <f>ROUNDDOWN(SUM(AD40:AE42),-3)</f>
        <v>0</v>
      </c>
      <c r="AE43" s="590"/>
      <c r="AF43" s="301"/>
      <c r="AG43" s="283"/>
    </row>
    <row r="44" spans="1:42" ht="40.5" customHeight="1" thickBot="1">
      <c r="A44" s="176"/>
      <c r="B44" s="339"/>
      <c r="C44" s="340"/>
      <c r="D44" s="341" t="s">
        <v>57</v>
      </c>
      <c r="E44" s="342"/>
      <c r="F44" s="343" t="s">
        <v>61</v>
      </c>
      <c r="G44" s="344"/>
      <c r="H44" s="345"/>
      <c r="I44" s="340"/>
      <c r="J44" s="343" t="s">
        <v>62</v>
      </c>
      <c r="K44" s="344"/>
      <c r="L44" s="345"/>
      <c r="M44" s="340"/>
      <c r="N44" s="222"/>
      <c r="O44" s="221"/>
      <c r="P44" s="312"/>
      <c r="Q44" s="176"/>
      <c r="R44" s="176"/>
      <c r="S44" s="293"/>
      <c r="T44" s="324" t="s">
        <v>239</v>
      </c>
      <c r="U44" s="325"/>
      <c r="V44" s="325"/>
      <c r="W44" s="325"/>
      <c r="X44" s="325"/>
      <c r="Y44" s="325"/>
      <c r="Z44" s="325"/>
      <c r="AA44" s="325"/>
      <c r="AB44" s="325"/>
      <c r="AC44" s="346"/>
      <c r="AD44" s="591">
        <f>AK34</f>
        <v>919000</v>
      </c>
      <c r="AE44" s="592"/>
      <c r="AF44" s="301"/>
      <c r="AG44" s="283"/>
    </row>
    <row r="45" spans="1:42" ht="40.5" customHeight="1" thickTop="1" thickBot="1">
      <c r="B45" s="593" t="s">
        <v>73</v>
      </c>
      <c r="C45" s="594"/>
      <c r="D45" s="347"/>
      <c r="E45" s="348" t="s">
        <v>74</v>
      </c>
      <c r="F45" s="349"/>
      <c r="G45" s="350" t="s">
        <v>64</v>
      </c>
      <c r="H45" s="349"/>
      <c r="I45" s="350" t="s">
        <v>65</v>
      </c>
      <c r="J45" s="349"/>
      <c r="K45" s="350" t="s">
        <v>64</v>
      </c>
      <c r="L45" s="349"/>
      <c r="M45" s="351" t="s">
        <v>65</v>
      </c>
      <c r="N45" s="222"/>
      <c r="O45" s="221"/>
      <c r="P45" s="204"/>
      <c r="Q45" s="204"/>
      <c r="R45" s="176"/>
      <c r="S45" s="293"/>
      <c r="T45" s="352" t="s">
        <v>4</v>
      </c>
      <c r="U45" s="353"/>
      <c r="V45" s="353"/>
      <c r="W45" s="353"/>
      <c r="X45" s="353"/>
      <c r="Y45" s="353"/>
      <c r="Z45" s="353"/>
      <c r="AA45" s="353"/>
      <c r="AB45" s="353"/>
      <c r="AC45" s="354"/>
      <c r="AD45" s="595">
        <f>MIN(AD43:AE44)</f>
        <v>0</v>
      </c>
      <c r="AE45" s="596"/>
      <c r="AF45" s="301"/>
      <c r="AG45" s="283"/>
    </row>
    <row r="46" spans="1:42" s="176" customFormat="1" ht="40.5" customHeight="1" thickBot="1">
      <c r="A46" s="186"/>
      <c r="B46" s="593" t="s">
        <v>75</v>
      </c>
      <c r="C46" s="594"/>
      <c r="D46" s="347"/>
      <c r="E46" s="348" t="s">
        <v>74</v>
      </c>
      <c r="F46" s="349"/>
      <c r="G46" s="350" t="s">
        <v>64</v>
      </c>
      <c r="H46" s="349"/>
      <c r="I46" s="350" t="s">
        <v>65</v>
      </c>
      <c r="J46" s="349"/>
      <c r="K46" s="350" t="s">
        <v>64</v>
      </c>
      <c r="L46" s="349"/>
      <c r="M46" s="351" t="s">
        <v>65</v>
      </c>
      <c r="N46" s="222"/>
      <c r="O46" s="221"/>
      <c r="P46" s="224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186"/>
      <c r="AH46" s="186"/>
      <c r="AI46" s="186"/>
      <c r="AJ46" s="186"/>
      <c r="AK46" s="186"/>
    </row>
    <row r="47" spans="1:42" s="176" customFormat="1" ht="40.5" customHeight="1" thickBot="1">
      <c r="A47" s="186"/>
      <c r="B47" s="594" t="s">
        <v>76</v>
      </c>
      <c r="C47" s="597"/>
      <c r="D47" s="347"/>
      <c r="E47" s="348" t="s">
        <v>74</v>
      </c>
      <c r="F47" s="349"/>
      <c r="G47" s="350" t="s">
        <v>64</v>
      </c>
      <c r="H47" s="349"/>
      <c r="I47" s="350" t="s">
        <v>65</v>
      </c>
      <c r="J47" s="349"/>
      <c r="K47" s="350" t="s">
        <v>64</v>
      </c>
      <c r="L47" s="349"/>
      <c r="M47" s="351" t="s">
        <v>65</v>
      </c>
      <c r="N47" s="222"/>
      <c r="O47" s="221"/>
      <c r="P47" s="225"/>
      <c r="S47" s="291" t="s">
        <v>240</v>
      </c>
      <c r="T47" s="292" t="s">
        <v>241</v>
      </c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186"/>
      <c r="AH47" s="186"/>
      <c r="AI47" s="186"/>
      <c r="AJ47" s="186"/>
      <c r="AK47" s="186"/>
    </row>
    <row r="48" spans="1:42" s="176" customFormat="1" ht="40.5" customHeight="1" thickBot="1">
      <c r="A48" s="186"/>
      <c r="B48" s="355" t="s">
        <v>77</v>
      </c>
      <c r="C48" s="223"/>
      <c r="D48" s="356"/>
      <c r="E48" s="356"/>
      <c r="F48" s="224"/>
      <c r="G48" s="224"/>
      <c r="H48" s="225"/>
      <c r="I48" s="224"/>
      <c r="J48" s="224"/>
      <c r="K48" s="357" t="s">
        <v>78</v>
      </c>
      <c r="L48" s="358"/>
      <c r="M48" s="358"/>
      <c r="N48" s="357"/>
      <c r="O48" s="358"/>
      <c r="P48" s="225"/>
      <c r="S48" s="293"/>
      <c r="T48" s="298" t="s">
        <v>20</v>
      </c>
      <c r="U48" s="299"/>
      <c r="V48" s="299"/>
      <c r="W48" s="551"/>
      <c r="X48" s="552"/>
      <c r="Y48" s="553"/>
      <c r="Z48" s="293"/>
      <c r="AA48" s="298" t="s">
        <v>21</v>
      </c>
      <c r="AB48" s="300"/>
      <c r="AC48" s="554">
        <f>IF(W48="〇",AK36,0)</f>
        <v>0</v>
      </c>
      <c r="AD48" s="555"/>
      <c r="AE48" s="556"/>
      <c r="AF48" s="301"/>
      <c r="AG48" s="283"/>
      <c r="AH48" s="186"/>
      <c r="AI48" s="186"/>
      <c r="AJ48" s="186"/>
      <c r="AK48" s="186"/>
    </row>
    <row r="49" spans="1:37" s="176" customFormat="1" ht="40.5" customHeight="1">
      <c r="A49" s="186"/>
      <c r="B49" s="359"/>
      <c r="C49" s="351"/>
      <c r="D49" s="583" t="s">
        <v>57</v>
      </c>
      <c r="E49" s="584"/>
      <c r="F49" s="585" t="s">
        <v>61</v>
      </c>
      <c r="G49" s="586"/>
      <c r="H49" s="583" t="s">
        <v>79</v>
      </c>
      <c r="I49" s="584"/>
      <c r="J49" s="224"/>
      <c r="K49" s="360" t="s">
        <v>80</v>
      </c>
      <c r="L49" s="361"/>
      <c r="M49" s="362"/>
      <c r="N49" s="587">
        <f>H53</f>
        <v>0</v>
      </c>
      <c r="O49" s="588"/>
      <c r="P49" s="225"/>
      <c r="S49" s="293"/>
      <c r="T49" s="302"/>
      <c r="U49" s="302"/>
      <c r="V49" s="302"/>
      <c r="W49" s="303"/>
      <c r="X49" s="303"/>
      <c r="Y49" s="303"/>
      <c r="Z49" s="293"/>
      <c r="AA49" s="302"/>
      <c r="AB49" s="302"/>
      <c r="AC49" s="301"/>
      <c r="AD49" s="301"/>
      <c r="AE49" s="301"/>
      <c r="AF49" s="301"/>
      <c r="AG49" s="283"/>
      <c r="AH49" s="186"/>
      <c r="AI49" s="186"/>
      <c r="AJ49" s="186"/>
      <c r="AK49" s="186"/>
    </row>
    <row r="50" spans="1:37" s="176" customFormat="1" ht="40.5" customHeight="1" thickBot="1">
      <c r="A50" s="186"/>
      <c r="B50" s="594" t="s">
        <v>73</v>
      </c>
      <c r="C50" s="597"/>
      <c r="D50" s="587">
        <f>D45</f>
        <v>0</v>
      </c>
      <c r="E50" s="588"/>
      <c r="F50" s="598" t="str">
        <f>IF(ISERROR(((J45&amp;":"&amp;L45)-(F45&amp;":"&amp;H45))*24)=TRUE,"",((J45&amp;":"&amp;L45)-(F45&amp;":"&amp;H45))*24)</f>
        <v/>
      </c>
      <c r="G50" s="588"/>
      <c r="H50" s="599" t="str">
        <f>IF(ISERROR(D50*F50)=TRUE,"",(D50*F50))</f>
        <v/>
      </c>
      <c r="I50" s="600"/>
      <c r="J50" s="224"/>
      <c r="K50" s="363" t="s">
        <v>81</v>
      </c>
      <c r="L50" s="364"/>
      <c r="M50" s="365"/>
      <c r="N50" s="601">
        <f>D53</f>
        <v>0</v>
      </c>
      <c r="O50" s="602"/>
      <c r="P50" s="366"/>
      <c r="S50" s="291" t="s">
        <v>196</v>
      </c>
      <c r="T50" s="292" t="s">
        <v>242</v>
      </c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186"/>
      <c r="AH50" s="193"/>
      <c r="AI50" s="186"/>
      <c r="AJ50" s="186"/>
      <c r="AK50" s="186"/>
    </row>
    <row r="51" spans="1:37" s="176" customFormat="1" ht="40.5" customHeight="1" thickTop="1">
      <c r="A51" s="186"/>
      <c r="B51" s="594" t="s">
        <v>75</v>
      </c>
      <c r="C51" s="597"/>
      <c r="D51" s="587">
        <f t="shared" ref="D51:D52" si="4">D46</f>
        <v>0</v>
      </c>
      <c r="E51" s="588"/>
      <c r="F51" s="598" t="str">
        <f t="shared" ref="F51:F52" si="5">IF(ISERROR(((J46&amp;":"&amp;L46)-(F46&amp;":"&amp;H46))*24)=TRUE,"",((J46&amp;":"&amp;L46)-(F46&amp;":"&amp;H46))*24)</f>
        <v/>
      </c>
      <c r="G51" s="588"/>
      <c r="H51" s="599" t="str">
        <f t="shared" ref="H51" si="6">IF(ISERROR(D51*F51)=TRUE,"",(D51*F51))</f>
        <v/>
      </c>
      <c r="I51" s="600"/>
      <c r="J51" s="356"/>
      <c r="K51" s="367" t="s">
        <v>82</v>
      </c>
      <c r="L51" s="368"/>
      <c r="M51" s="369"/>
      <c r="N51" s="603" t="str">
        <f>IFERROR(ROUNDDOWN(N49/N50,2),"")</f>
        <v/>
      </c>
      <c r="O51" s="604"/>
      <c r="P51" s="224"/>
      <c r="S51" s="293"/>
      <c r="T51" s="605" t="s">
        <v>243</v>
      </c>
      <c r="U51" s="606"/>
      <c r="V51" s="607"/>
      <c r="W51" s="606"/>
      <c r="X51" s="608"/>
      <c r="Y51" s="293"/>
      <c r="Z51" s="293"/>
      <c r="AA51" s="298" t="s">
        <v>21</v>
      </c>
      <c r="AB51" s="299"/>
      <c r="AC51" s="609"/>
      <c r="AD51" s="610"/>
      <c r="AE51" s="611"/>
      <c r="AF51" s="310"/>
      <c r="AG51" s="370"/>
      <c r="AH51" s="193"/>
      <c r="AI51" s="186"/>
      <c r="AJ51" s="186"/>
      <c r="AK51" s="186"/>
    </row>
    <row r="52" spans="1:37" ht="40.5" customHeight="1" thickBot="1">
      <c r="B52" s="612" t="s">
        <v>76</v>
      </c>
      <c r="C52" s="613"/>
      <c r="D52" s="601">
        <f t="shared" si="4"/>
        <v>0</v>
      </c>
      <c r="E52" s="602"/>
      <c r="F52" s="601" t="str">
        <f t="shared" si="5"/>
        <v/>
      </c>
      <c r="G52" s="602"/>
      <c r="H52" s="614" t="str">
        <f>IF(ISERROR(D52*F52)=TRUE,"",(D52*F52))</f>
        <v/>
      </c>
      <c r="I52" s="615"/>
      <c r="J52" s="356"/>
      <c r="K52" s="371"/>
      <c r="L52" s="224"/>
      <c r="M52" s="372"/>
      <c r="N52" s="355"/>
      <c r="O52" s="366"/>
      <c r="P52" s="225"/>
      <c r="Q52" s="176"/>
      <c r="R52" s="176"/>
      <c r="S52" s="293"/>
      <c r="T52" s="605" t="s">
        <v>244</v>
      </c>
      <c r="U52" s="606"/>
      <c r="V52" s="607"/>
      <c r="W52" s="606"/>
      <c r="X52" s="608"/>
      <c r="Y52" s="293"/>
      <c r="Z52" s="293"/>
      <c r="AA52" s="293"/>
      <c r="AB52" s="293"/>
      <c r="AC52" s="293"/>
      <c r="AD52" s="293"/>
      <c r="AE52" s="293"/>
      <c r="AF52" s="293"/>
      <c r="AH52" s="193"/>
      <c r="AJ52" s="373"/>
    </row>
    <row r="53" spans="1:37" ht="40.5" customHeight="1" thickTop="1">
      <c r="B53" s="624" t="s">
        <v>83</v>
      </c>
      <c r="C53" s="625"/>
      <c r="D53" s="603">
        <f>SUM(D50:E52)</f>
        <v>0</v>
      </c>
      <c r="E53" s="604"/>
      <c r="F53" s="603">
        <f>SUM(F50:G52)</f>
        <v>0</v>
      </c>
      <c r="G53" s="604"/>
      <c r="H53" s="603">
        <f>SUM(H50:I52)</f>
        <v>0</v>
      </c>
      <c r="I53" s="604"/>
      <c r="J53" s="224"/>
      <c r="K53" s="225"/>
      <c r="L53" s="224"/>
      <c r="M53" s="224"/>
      <c r="N53" s="225"/>
      <c r="O53" s="224"/>
      <c r="P53" s="374"/>
      <c r="Q53" s="176"/>
      <c r="R53" s="176"/>
      <c r="AH53" s="193"/>
      <c r="AJ53" s="373"/>
    </row>
    <row r="54" spans="1:37" ht="40.5" customHeight="1" thickBot="1">
      <c r="B54" s="626"/>
      <c r="C54" s="626"/>
      <c r="D54" s="626"/>
      <c r="E54" s="626"/>
      <c r="F54" s="626"/>
      <c r="G54" s="626"/>
      <c r="H54" s="626"/>
      <c r="I54" s="626"/>
      <c r="J54" s="626"/>
      <c r="K54" s="626"/>
      <c r="L54" s="604"/>
      <c r="M54" s="627" t="s">
        <v>21</v>
      </c>
      <c r="N54" s="627"/>
      <c r="O54" s="628"/>
      <c r="P54" s="375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J54" s="373"/>
    </row>
    <row r="55" spans="1:37" ht="40.5" customHeight="1" thickBot="1">
      <c r="B55" s="616" t="s">
        <v>245</v>
      </c>
      <c r="C55" s="617"/>
      <c r="D55" s="617"/>
      <c r="E55" s="617"/>
      <c r="F55" s="617"/>
      <c r="G55" s="618"/>
      <c r="H55" s="376" t="str">
        <f>IFERROR(SUM(N51-8),"")</f>
        <v/>
      </c>
      <c r="I55" s="377" t="s">
        <v>67</v>
      </c>
      <c r="J55" s="619">
        <f>IF(E23=AK3,AK16,AN16)</f>
        <v>202000</v>
      </c>
      <c r="K55" s="620"/>
      <c r="L55" s="620"/>
      <c r="M55" s="621">
        <f>IFERROR(H55*J55,0)</f>
        <v>0</v>
      </c>
      <c r="N55" s="622"/>
      <c r="O55" s="623"/>
      <c r="S55" s="378"/>
      <c r="T55" s="379"/>
      <c r="U55" s="312"/>
      <c r="V55" s="312"/>
      <c r="W55" s="312"/>
      <c r="X55" s="312"/>
      <c r="Y55" s="312"/>
    </row>
    <row r="56" spans="1:37" ht="40.5" customHeight="1">
      <c r="S56" s="312"/>
      <c r="T56" s="312"/>
      <c r="U56" s="312"/>
      <c r="V56" s="284"/>
      <c r="W56" s="284"/>
      <c r="X56" s="284"/>
      <c r="Y56" s="312"/>
    </row>
    <row r="57" spans="1:37" ht="27.75" customHeight="1">
      <c r="S57" s="312"/>
      <c r="T57" s="312"/>
      <c r="U57" s="312"/>
      <c r="V57" s="312"/>
      <c r="W57" s="312"/>
      <c r="X57" s="312"/>
      <c r="Y57" s="312"/>
    </row>
    <row r="58" spans="1:37" ht="27.75" customHeight="1"/>
    <row r="59" spans="1:37" ht="27.75" customHeight="1"/>
  </sheetData>
  <mergeCells count="215">
    <mergeCell ref="B55:G55"/>
    <mergeCell ref="J55:L55"/>
    <mergeCell ref="M55:O55"/>
    <mergeCell ref="B53:C53"/>
    <mergeCell ref="D53:E53"/>
    <mergeCell ref="F53:G53"/>
    <mergeCell ref="H53:I53"/>
    <mergeCell ref="B54:L54"/>
    <mergeCell ref="M54:O54"/>
    <mergeCell ref="T51:U51"/>
    <mergeCell ref="V51:X51"/>
    <mergeCell ref="AC51:AE51"/>
    <mergeCell ref="B52:C52"/>
    <mergeCell ref="D52:E52"/>
    <mergeCell ref="F52:G52"/>
    <mergeCell ref="H52:I52"/>
    <mergeCell ref="T52:U52"/>
    <mergeCell ref="V52:X52"/>
    <mergeCell ref="B50:C50"/>
    <mergeCell ref="D50:E50"/>
    <mergeCell ref="F50:G50"/>
    <mergeCell ref="H50:I50"/>
    <mergeCell ref="N50:O50"/>
    <mergeCell ref="B51:C51"/>
    <mergeCell ref="D51:E51"/>
    <mergeCell ref="F51:G51"/>
    <mergeCell ref="H51:I51"/>
    <mergeCell ref="N51:O51"/>
    <mergeCell ref="W48:Y48"/>
    <mergeCell ref="AC48:AE48"/>
    <mergeCell ref="D49:E49"/>
    <mergeCell ref="F49:G49"/>
    <mergeCell ref="H49:I49"/>
    <mergeCell ref="N49:O49"/>
    <mergeCell ref="AD43:AE43"/>
    <mergeCell ref="AD44:AE44"/>
    <mergeCell ref="B45:C45"/>
    <mergeCell ref="AD45:AE45"/>
    <mergeCell ref="B46:C46"/>
    <mergeCell ref="B47:C47"/>
    <mergeCell ref="AD40:AE40"/>
    <mergeCell ref="B41:C41"/>
    <mergeCell ref="V41:Y41"/>
    <mergeCell ref="Z41:AA41"/>
    <mergeCell ref="AD41:AE41"/>
    <mergeCell ref="V42:Y42"/>
    <mergeCell ref="Z42:AA42"/>
    <mergeCell ref="AD42:AE42"/>
    <mergeCell ref="B40:F40"/>
    <mergeCell ref="G40:H40"/>
    <mergeCell ref="J40:L40"/>
    <mergeCell ref="M40:O40"/>
    <mergeCell ref="V40:Y40"/>
    <mergeCell ref="Z40:AA40"/>
    <mergeCell ref="B39:L39"/>
    <mergeCell ref="M39:O39"/>
    <mergeCell ref="T39:U39"/>
    <mergeCell ref="V39:Y39"/>
    <mergeCell ref="Z39:AA39"/>
    <mergeCell ref="AD39:AE39"/>
    <mergeCell ref="O34:Q34"/>
    <mergeCell ref="W34:Y34"/>
    <mergeCell ref="AC34:AE34"/>
    <mergeCell ref="D36:G36"/>
    <mergeCell ref="H36:K36"/>
    <mergeCell ref="B37:C37"/>
    <mergeCell ref="B32:D32"/>
    <mergeCell ref="E32:J32"/>
    <mergeCell ref="K32:M32"/>
    <mergeCell ref="O32:Q33"/>
    <mergeCell ref="B33:D33"/>
    <mergeCell ref="E33:J33"/>
    <mergeCell ref="K33:M33"/>
    <mergeCell ref="B29:D29"/>
    <mergeCell ref="E29:F29"/>
    <mergeCell ref="G29:L29"/>
    <mergeCell ref="M29:O29"/>
    <mergeCell ref="X26:Y26"/>
    <mergeCell ref="AB26:AE26"/>
    <mergeCell ref="W30:Y30"/>
    <mergeCell ref="AC30:AE30"/>
    <mergeCell ref="B27:D27"/>
    <mergeCell ref="E27:F27"/>
    <mergeCell ref="G27:L27"/>
    <mergeCell ref="M27:O27"/>
    <mergeCell ref="B28:D28"/>
    <mergeCell ref="E28:F28"/>
    <mergeCell ref="G28:H28"/>
    <mergeCell ref="I28:J28"/>
    <mergeCell ref="K28:L28"/>
    <mergeCell ref="M28:O28"/>
    <mergeCell ref="B24:D24"/>
    <mergeCell ref="E24:F24"/>
    <mergeCell ref="G24:L24"/>
    <mergeCell ref="M24:O24"/>
    <mergeCell ref="T24:U26"/>
    <mergeCell ref="V24:W24"/>
    <mergeCell ref="X24:Y24"/>
    <mergeCell ref="AB24:AE24"/>
    <mergeCell ref="B25:D25"/>
    <mergeCell ref="E25:F25"/>
    <mergeCell ref="G25:H25"/>
    <mergeCell ref="I25:J25"/>
    <mergeCell ref="K25:L25"/>
    <mergeCell ref="M25:O25"/>
    <mergeCell ref="V25:W25"/>
    <mergeCell ref="X25:Y25"/>
    <mergeCell ref="AB25:AE25"/>
    <mergeCell ref="B26:D26"/>
    <mergeCell ref="E26:F26"/>
    <mergeCell ref="G26:H26"/>
    <mergeCell ref="I26:J26"/>
    <mergeCell ref="K26:L26"/>
    <mergeCell ref="M26:O26"/>
    <mergeCell ref="V26:W26"/>
    <mergeCell ref="AB21:AE21"/>
    <mergeCell ref="T22:U23"/>
    <mergeCell ref="V22:W22"/>
    <mergeCell ref="X22:Y22"/>
    <mergeCell ref="AB22:AE22"/>
    <mergeCell ref="V20:W20"/>
    <mergeCell ref="X20:Y20"/>
    <mergeCell ref="AB20:AE20"/>
    <mergeCell ref="E23:G23"/>
    <mergeCell ref="V23:W23"/>
    <mergeCell ref="X23:Y23"/>
    <mergeCell ref="AB23:AE23"/>
    <mergeCell ref="T21:U21"/>
    <mergeCell ref="V21:W21"/>
    <mergeCell ref="B20:E20"/>
    <mergeCell ref="G20:I20"/>
    <mergeCell ref="J20:L20"/>
    <mergeCell ref="M20:O20"/>
    <mergeCell ref="P20:Q20"/>
    <mergeCell ref="T20:U20"/>
    <mergeCell ref="X21:Y21"/>
    <mergeCell ref="B19:E19"/>
    <mergeCell ref="G19:I19"/>
    <mergeCell ref="J19:L19"/>
    <mergeCell ref="M19:O19"/>
    <mergeCell ref="P19:Q19"/>
    <mergeCell ref="B21:E21"/>
    <mergeCell ref="F21:I21"/>
    <mergeCell ref="J21:L21"/>
    <mergeCell ref="M21:O21"/>
    <mergeCell ref="P21:Q21"/>
    <mergeCell ref="AB15:AC15"/>
    <mergeCell ref="W16:Y16"/>
    <mergeCell ref="AC16:AE16"/>
    <mergeCell ref="B17:E17"/>
    <mergeCell ref="G17:I17"/>
    <mergeCell ref="J17:L17"/>
    <mergeCell ref="M17:O17"/>
    <mergeCell ref="P17:Q17"/>
    <mergeCell ref="B18:E18"/>
    <mergeCell ref="G18:I18"/>
    <mergeCell ref="J18:L18"/>
    <mergeCell ref="M18:O18"/>
    <mergeCell ref="P18:Q18"/>
    <mergeCell ref="B14:E14"/>
    <mergeCell ref="G14:I14"/>
    <mergeCell ref="J14:L14"/>
    <mergeCell ref="M14:O14"/>
    <mergeCell ref="P14:Q14"/>
    <mergeCell ref="B15:E16"/>
    <mergeCell ref="F15:F16"/>
    <mergeCell ref="G15:I16"/>
    <mergeCell ref="J15:L16"/>
    <mergeCell ref="M15:O16"/>
    <mergeCell ref="P15:Q16"/>
    <mergeCell ref="B11:E11"/>
    <mergeCell ref="G11:I11"/>
    <mergeCell ref="J11:L11"/>
    <mergeCell ref="M11:O11"/>
    <mergeCell ref="P11:Q11"/>
    <mergeCell ref="AC12:AE12"/>
    <mergeCell ref="B13:E13"/>
    <mergeCell ref="G13:I13"/>
    <mergeCell ref="J13:L13"/>
    <mergeCell ref="M13:O13"/>
    <mergeCell ref="P13:Q13"/>
    <mergeCell ref="B12:E12"/>
    <mergeCell ref="G12:I12"/>
    <mergeCell ref="J12:L12"/>
    <mergeCell ref="M12:O12"/>
    <mergeCell ref="P12:Q12"/>
    <mergeCell ref="W12:Y12"/>
    <mergeCell ref="G9:I9"/>
    <mergeCell ref="J9:L9"/>
    <mergeCell ref="M9:O9"/>
    <mergeCell ref="P9:Q9"/>
    <mergeCell ref="W9:Y9"/>
    <mergeCell ref="AC9:AE9"/>
    <mergeCell ref="B7:E10"/>
    <mergeCell ref="G7:I7"/>
    <mergeCell ref="J7:L7"/>
    <mergeCell ref="M7:O7"/>
    <mergeCell ref="P7:Q7"/>
    <mergeCell ref="AC7:AD7"/>
    <mergeCell ref="G8:I8"/>
    <mergeCell ref="J8:L8"/>
    <mergeCell ref="M8:O8"/>
    <mergeCell ref="P8:Q8"/>
    <mergeCell ref="G10:I10"/>
    <mergeCell ref="J10:L10"/>
    <mergeCell ref="M10:O10"/>
    <mergeCell ref="P10:Q10"/>
    <mergeCell ref="K2:L2"/>
    <mergeCell ref="X4:Y4"/>
    <mergeCell ref="Z4:AE4"/>
    <mergeCell ref="B6:E6"/>
    <mergeCell ref="F6:I6"/>
    <mergeCell ref="J6:L6"/>
    <mergeCell ref="M6:O6"/>
    <mergeCell ref="P6:Q6"/>
  </mergeCells>
  <phoneticPr fontId="10"/>
  <dataValidations count="3">
    <dataValidation type="list" allowBlank="1" showInputMessage="1" showErrorMessage="1" sqref="W9:Y9 AA21:AA26 W30:Y30 W34:Y34 AC40:AC42" xr:uid="{B133C8EF-76E4-4B4E-8D71-C29D3784E0D2}">
      <formula1>"12,11,10,9,8,7,6,5,4,3,2,1,0"</formula1>
    </dataValidation>
    <dataValidation type="list" allowBlank="1" showInputMessage="1" showErrorMessage="1" sqref="E23:G23" xr:uid="{6831BD01-E748-4DF0-A548-24FE5DE402D1}">
      <formula1>"①支援員（常勤）２人,②支援員＋補助員"</formula1>
    </dataValidation>
    <dataValidation type="list" allowBlank="1" showInputMessage="1" showErrorMessage="1" sqref="Z21:Z26 W16:Y16 W48:Y48" xr:uid="{D5BA6BCE-2F7C-435B-8F68-74BF3B130717}">
      <formula1>"〇,×"</formula1>
    </dataValidation>
  </dataValidations>
  <printOptions horizontalCentered="1" verticalCentered="1"/>
  <pageMargins left="0.19685039370078741" right="0" top="0" bottom="0" header="0.31496062992125984" footer="0.31496062992125984"/>
  <pageSetup paperSize="9" scale="3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9EDD-BB76-4B33-9DC0-F097E1201C27}">
  <sheetPr>
    <tabColor rgb="FFFFC000"/>
    <pageSetUpPr fitToPage="1"/>
  </sheetPr>
  <dimension ref="A1:BF72"/>
  <sheetViews>
    <sheetView view="pageBreakPreview" topLeftCell="A7" zoomScale="85" zoomScaleNormal="85" zoomScaleSheetLayoutView="85" workbookViewId="0">
      <selection activeCell="J14" sqref="J14:L14"/>
    </sheetView>
  </sheetViews>
  <sheetFormatPr defaultColWidth="6.375" defaultRowHeight="18.75" customHeight="1"/>
  <cols>
    <col min="1" max="20" width="7.75" style="2" customWidth="1"/>
    <col min="21" max="21" width="8.625" style="2" hidden="1" customWidth="1"/>
    <col min="22" max="27" width="6.75" style="2" hidden="1" customWidth="1"/>
    <col min="28" max="28" width="8.5" style="2" hidden="1" customWidth="1"/>
    <col min="29" max="29" width="10.125" style="2" hidden="1" customWidth="1"/>
    <col min="30" max="30" width="12.375" style="2" hidden="1" customWidth="1"/>
    <col min="31" max="35" width="6.75" style="2" hidden="1" customWidth="1"/>
    <col min="36" max="36" width="0" style="2" hidden="1" customWidth="1"/>
    <col min="37" max="42" width="13.625" style="2" hidden="1" customWidth="1"/>
    <col min="43" max="43" width="2.625" style="2" customWidth="1"/>
    <col min="44" max="44" width="12.625" style="2" customWidth="1"/>
    <col min="45" max="45" width="6" style="2" customWidth="1"/>
    <col min="46" max="46" width="23.875" style="2" customWidth="1"/>
    <col min="47" max="47" width="13.25" style="2" customWidth="1"/>
    <col min="48" max="48" width="6" style="2" customWidth="1"/>
    <col min="49" max="49" width="10.625" style="2" customWidth="1"/>
    <col min="50" max="50" width="9.25" style="2" customWidth="1"/>
    <col min="51" max="51" width="6.375" style="2"/>
    <col min="52" max="52" width="10.25" style="2" customWidth="1"/>
    <col min="53" max="53" width="6.375" style="2"/>
    <col min="54" max="54" width="10.625" style="2" customWidth="1"/>
    <col min="55" max="55" width="9.75" style="2" customWidth="1"/>
    <col min="56" max="56" width="2.75" style="2" customWidth="1"/>
    <col min="57" max="57" width="1.625" style="2" customWidth="1"/>
    <col min="58" max="58" width="1.25" style="2" customWidth="1"/>
    <col min="59" max="16384" width="6.375" style="2"/>
  </cols>
  <sheetData>
    <row r="1" spans="1:55" ht="18.75" customHeight="1">
      <c r="A1" s="7"/>
      <c r="B1" s="683" t="s">
        <v>84</v>
      </c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1"/>
      <c r="V1" s="61"/>
      <c r="W1" s="61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1"/>
      <c r="AM1" s="1"/>
      <c r="AN1" s="1"/>
      <c r="AQ1" s="146"/>
    </row>
    <row r="2" spans="1:55" ht="23.25" customHeight="1" thickBot="1">
      <c r="A2" s="7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1"/>
      <c r="AK2" s="11"/>
      <c r="AQ2" s="146"/>
      <c r="AS2" s="684" t="s">
        <v>86</v>
      </c>
      <c r="AT2" s="684"/>
      <c r="AU2" s="684"/>
      <c r="AV2" s="684"/>
      <c r="AW2" s="684"/>
      <c r="AX2" s="684"/>
      <c r="AY2" s="684"/>
      <c r="AZ2" s="684"/>
      <c r="BA2" s="684"/>
      <c r="BB2" s="684"/>
      <c r="BC2" s="684"/>
    </row>
    <row r="3" spans="1:55" ht="18.75" customHeight="1">
      <c r="A3" s="7"/>
      <c r="B3" s="675" t="s">
        <v>0</v>
      </c>
      <c r="C3" s="676"/>
      <c r="D3" s="677"/>
      <c r="E3" s="678"/>
      <c r="F3" s="678"/>
      <c r="G3" s="678"/>
      <c r="H3" s="678"/>
      <c r="I3" s="678"/>
      <c r="J3" s="678"/>
      <c r="K3" s="678"/>
      <c r="L3" s="678"/>
      <c r="M3" s="678"/>
      <c r="N3" s="679"/>
      <c r="O3" s="6"/>
      <c r="P3" s="6"/>
      <c r="Q3" s="6"/>
      <c r="R3" s="6"/>
      <c r="S3" s="6"/>
      <c r="T3" s="7"/>
      <c r="U3" s="7"/>
      <c r="V3" s="7"/>
      <c r="W3" s="7"/>
      <c r="X3" s="15"/>
      <c r="Y3" s="9"/>
      <c r="Z3" s="9"/>
      <c r="AA3" s="9"/>
      <c r="AB3" s="10"/>
      <c r="AC3" s="10"/>
      <c r="AD3" s="11"/>
      <c r="AE3" s="10"/>
      <c r="AF3" s="10"/>
      <c r="AG3" s="11"/>
      <c r="AH3" s="10"/>
      <c r="AI3" s="10"/>
      <c r="AJ3" s="11"/>
      <c r="AK3" s="10"/>
      <c r="AL3" s="12"/>
      <c r="AM3" s="13"/>
      <c r="AO3" s="14"/>
      <c r="AP3" s="14"/>
      <c r="AQ3" s="146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</row>
    <row r="4" spans="1:55" ht="18.75" customHeight="1" thickBot="1">
      <c r="A4" s="7"/>
      <c r="B4" s="675"/>
      <c r="C4" s="676"/>
      <c r="D4" s="680"/>
      <c r="E4" s="681"/>
      <c r="F4" s="681"/>
      <c r="G4" s="681"/>
      <c r="H4" s="681"/>
      <c r="I4" s="681"/>
      <c r="J4" s="681"/>
      <c r="K4" s="681"/>
      <c r="L4" s="681"/>
      <c r="M4" s="681"/>
      <c r="N4" s="682"/>
      <c r="O4" s="6"/>
      <c r="P4" s="6"/>
      <c r="Q4" s="6"/>
      <c r="R4" s="6"/>
      <c r="S4" s="6"/>
      <c r="T4" s="7"/>
      <c r="U4" s="7"/>
      <c r="V4" s="7"/>
      <c r="W4" s="7"/>
      <c r="X4" s="15"/>
      <c r="Y4" s="9"/>
      <c r="Z4" s="15"/>
      <c r="AA4" s="9"/>
      <c r="AB4" s="16"/>
      <c r="AC4" s="10"/>
      <c r="AD4" s="11"/>
      <c r="AE4" s="10"/>
      <c r="AF4" s="10"/>
      <c r="AG4" s="17"/>
      <c r="AH4" s="18"/>
      <c r="AI4" s="11"/>
      <c r="AJ4" s="17"/>
      <c r="AK4" s="17"/>
      <c r="AM4" s="14"/>
      <c r="AN4" s="14"/>
      <c r="AO4" s="14"/>
      <c r="AQ4" s="146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</row>
    <row r="5" spans="1:55" ht="18.75" customHeight="1">
      <c r="A5" s="7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2"/>
      <c r="U5" s="22"/>
      <c r="V5" s="22"/>
      <c r="W5" s="11"/>
      <c r="X5" s="17"/>
      <c r="Y5" s="17"/>
      <c r="Z5" s="17"/>
      <c r="AA5" s="17"/>
      <c r="AB5" s="76"/>
      <c r="AC5" s="76"/>
      <c r="AD5" s="17"/>
      <c r="AE5" s="17"/>
      <c r="AF5" s="9"/>
      <c r="AG5" s="15"/>
      <c r="AH5" s="10"/>
      <c r="AI5" s="9"/>
      <c r="AJ5" s="17"/>
      <c r="AK5" s="17"/>
      <c r="AM5" s="23"/>
      <c r="AN5" s="14"/>
      <c r="AO5" s="14"/>
      <c r="AQ5" s="146"/>
      <c r="AS5" s="123" t="s">
        <v>87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</row>
    <row r="6" spans="1:55" ht="18.75" customHeight="1">
      <c r="A6" s="7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17"/>
      <c r="Y6" s="17"/>
      <c r="Z6" s="17"/>
      <c r="AA6" s="17"/>
      <c r="AB6" s="17"/>
      <c r="AC6" s="17"/>
      <c r="AD6" s="17"/>
      <c r="AE6" s="17"/>
      <c r="AF6" s="10"/>
      <c r="AG6" s="11"/>
      <c r="AH6" s="10"/>
      <c r="AI6" s="10"/>
      <c r="AJ6" s="17"/>
      <c r="AK6" s="76"/>
      <c r="AL6" s="25"/>
      <c r="AM6" s="14"/>
      <c r="AN6" s="14"/>
      <c r="AO6" s="14"/>
      <c r="AQ6" s="147"/>
      <c r="AR6" s="14"/>
      <c r="AS6" s="124" t="s">
        <v>88</v>
      </c>
      <c r="AT6" s="124"/>
      <c r="AU6" s="124"/>
      <c r="AV6" s="124"/>
      <c r="AW6" s="124"/>
      <c r="AX6" s="124"/>
      <c r="AY6" s="124"/>
      <c r="AZ6" s="124"/>
      <c r="BA6" s="124"/>
      <c r="BB6" s="124"/>
      <c r="BC6" s="125" t="s">
        <v>128</v>
      </c>
    </row>
    <row r="7" spans="1:55" ht="18.75" customHeight="1">
      <c r="A7" s="7"/>
      <c r="B7" s="668" t="s">
        <v>2</v>
      </c>
      <c r="C7" s="669"/>
      <c r="D7" s="669"/>
      <c r="E7" s="670"/>
      <c r="F7" s="668" t="s">
        <v>3</v>
      </c>
      <c r="G7" s="669"/>
      <c r="H7" s="669"/>
      <c r="I7" s="670"/>
      <c r="J7" s="671" t="s">
        <v>4</v>
      </c>
      <c r="K7" s="671"/>
      <c r="L7" s="671"/>
      <c r="M7" s="668" t="s">
        <v>5</v>
      </c>
      <c r="N7" s="669"/>
      <c r="O7" s="669"/>
      <c r="P7" s="672" t="s">
        <v>6</v>
      </c>
      <c r="Q7" s="673"/>
      <c r="R7" s="673"/>
      <c r="S7" s="674"/>
      <c r="T7" s="7"/>
      <c r="V7" s="8"/>
      <c r="W7" s="7"/>
      <c r="X7" s="11"/>
      <c r="Y7" s="17"/>
      <c r="Z7" s="9"/>
      <c r="AA7" s="9"/>
      <c r="AB7" s="9"/>
      <c r="AC7" s="10"/>
      <c r="AD7" s="9"/>
      <c r="AE7" s="11"/>
      <c r="AF7" s="10"/>
      <c r="AG7" s="10"/>
      <c r="AH7" s="11"/>
      <c r="AI7" s="10"/>
      <c r="AJ7" s="10"/>
      <c r="AK7" s="11"/>
      <c r="AL7" s="25"/>
      <c r="AM7" s="14"/>
      <c r="AN7" s="14"/>
      <c r="AO7" s="14"/>
      <c r="AQ7" s="147"/>
      <c r="AR7" s="14"/>
      <c r="AS7" s="637" t="s">
        <v>89</v>
      </c>
      <c r="AT7" s="639"/>
      <c r="AU7" s="653" t="s">
        <v>90</v>
      </c>
      <c r="AV7" s="653"/>
      <c r="AW7" s="653" t="s">
        <v>91</v>
      </c>
      <c r="AX7" s="653"/>
      <c r="AY7" s="653"/>
      <c r="AZ7" s="653"/>
      <c r="BA7" s="653"/>
      <c r="BB7" s="653"/>
      <c r="BC7" s="653"/>
    </row>
    <row r="8" spans="1:55" ht="18.75" customHeight="1">
      <c r="A8" s="7"/>
      <c r="B8" s="685" t="s">
        <v>7</v>
      </c>
      <c r="C8" s="685"/>
      <c r="D8" s="685"/>
      <c r="E8" s="685"/>
      <c r="F8" s="27" t="s">
        <v>8</v>
      </c>
      <c r="G8" s="675" t="s">
        <v>9</v>
      </c>
      <c r="H8" s="675"/>
      <c r="I8" s="675"/>
      <c r="J8" s="686">
        <f>MIN(M19:O23)</f>
        <v>0</v>
      </c>
      <c r="K8" s="675"/>
      <c r="L8" s="675"/>
      <c r="M8" s="687">
        <f>ROUNDDOWN(J8,-3)</f>
        <v>0</v>
      </c>
      <c r="N8" s="687"/>
      <c r="O8" s="687"/>
      <c r="P8" s="686" t="e">
        <f>ROUNDDOWN(SUM(M8:O11),-3)</f>
        <v>#DIV/0!</v>
      </c>
      <c r="Q8" s="686"/>
      <c r="R8" s="686"/>
      <c r="S8" s="686"/>
      <c r="T8" s="7"/>
      <c r="V8" s="28"/>
      <c r="W8" s="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76"/>
      <c r="AJ8" s="76"/>
      <c r="AK8" s="76"/>
      <c r="AL8" s="12"/>
      <c r="AM8" s="23"/>
      <c r="AN8" s="14"/>
      <c r="AO8" s="14"/>
      <c r="AQ8" s="147"/>
      <c r="AR8" s="14"/>
      <c r="AS8" s="640" t="s">
        <v>92</v>
      </c>
      <c r="AT8" s="642"/>
      <c r="AU8" s="136"/>
      <c r="AV8" s="126" t="s">
        <v>95</v>
      </c>
      <c r="AW8" s="633" t="s">
        <v>130</v>
      </c>
      <c r="AX8" s="633"/>
      <c r="AY8" s="633"/>
      <c r="AZ8" s="633"/>
      <c r="BA8" s="633"/>
      <c r="BB8" s="633"/>
      <c r="BC8" s="633"/>
    </row>
    <row r="9" spans="1:55" ht="18.75" customHeight="1">
      <c r="A9" s="7"/>
      <c r="B9" s="685"/>
      <c r="C9" s="685"/>
      <c r="D9" s="685"/>
      <c r="E9" s="685"/>
      <c r="F9" s="27" t="s">
        <v>10</v>
      </c>
      <c r="G9" s="675" t="s">
        <v>11</v>
      </c>
      <c r="H9" s="675"/>
      <c r="I9" s="675"/>
      <c r="J9" s="686">
        <f>K27</f>
        <v>-4750000</v>
      </c>
      <c r="K9" s="675"/>
      <c r="L9" s="675"/>
      <c r="M9" s="687">
        <f>ROUNDDOWN(J9,-3)</f>
        <v>-4750000</v>
      </c>
      <c r="N9" s="687"/>
      <c r="O9" s="687"/>
      <c r="P9" s="686"/>
      <c r="Q9" s="686"/>
      <c r="R9" s="686"/>
      <c r="S9" s="686"/>
      <c r="T9" s="7"/>
      <c r="V9" s="28"/>
      <c r="W9" s="7"/>
      <c r="X9" s="29"/>
      <c r="Y9" s="17"/>
      <c r="Z9" s="17"/>
      <c r="AA9" s="17"/>
      <c r="AB9" s="17"/>
      <c r="AC9" s="17"/>
      <c r="AD9" s="10"/>
      <c r="AE9" s="10"/>
      <c r="AF9" s="84"/>
      <c r="AG9" s="76"/>
      <c r="AH9" s="76"/>
      <c r="AI9" s="59"/>
      <c r="AJ9" s="59"/>
      <c r="AK9" s="59"/>
      <c r="AL9" s="12"/>
      <c r="AM9" s="23"/>
      <c r="AN9" s="14"/>
      <c r="AO9" s="14"/>
      <c r="AQ9" s="147"/>
      <c r="AR9" s="14"/>
      <c r="AS9" s="646" t="s">
        <v>94</v>
      </c>
      <c r="AT9" s="648"/>
      <c r="AU9" s="137"/>
      <c r="AV9" s="127" t="s">
        <v>95</v>
      </c>
      <c r="AW9" s="657" t="s">
        <v>96</v>
      </c>
      <c r="AX9" s="657"/>
      <c r="AY9" s="657"/>
      <c r="AZ9" s="657"/>
      <c r="BA9" s="657"/>
      <c r="BB9" s="657"/>
      <c r="BC9" s="657"/>
    </row>
    <row r="10" spans="1:55" ht="18.75" customHeight="1">
      <c r="A10" s="7"/>
      <c r="B10" s="685"/>
      <c r="C10" s="685"/>
      <c r="D10" s="685"/>
      <c r="E10" s="685"/>
      <c r="F10" s="27" t="s">
        <v>58</v>
      </c>
      <c r="G10" s="675" t="s">
        <v>12</v>
      </c>
      <c r="H10" s="675"/>
      <c r="I10" s="675"/>
      <c r="J10" s="686">
        <f>M34</f>
        <v>0</v>
      </c>
      <c r="K10" s="675"/>
      <c r="L10" s="675"/>
      <c r="M10" s="687">
        <f>ROUNDDOWN(J10,-3)</f>
        <v>0</v>
      </c>
      <c r="N10" s="687"/>
      <c r="O10" s="687"/>
      <c r="P10" s="686"/>
      <c r="Q10" s="686"/>
      <c r="R10" s="686"/>
      <c r="S10" s="686"/>
      <c r="T10" s="7"/>
      <c r="V10" s="28"/>
      <c r="W10" s="7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26"/>
      <c r="AL10" s="14"/>
      <c r="AM10" s="23"/>
      <c r="AN10" s="14"/>
      <c r="AO10" s="14"/>
      <c r="AQ10" s="147"/>
      <c r="AR10" s="14"/>
      <c r="AS10" s="646" t="s">
        <v>97</v>
      </c>
      <c r="AT10" s="648"/>
      <c r="AU10" s="137"/>
      <c r="AV10" s="127" t="s">
        <v>93</v>
      </c>
      <c r="AW10" s="632" t="s">
        <v>98</v>
      </c>
      <c r="AX10" s="632"/>
      <c r="AY10" s="632"/>
      <c r="AZ10" s="632"/>
      <c r="BA10" s="632"/>
      <c r="BB10" s="632"/>
      <c r="BC10" s="632"/>
    </row>
    <row r="11" spans="1:55" ht="18.75" customHeight="1">
      <c r="A11" s="7"/>
      <c r="B11" s="685"/>
      <c r="C11" s="685"/>
      <c r="D11" s="685"/>
      <c r="E11" s="685"/>
      <c r="F11" s="27" t="s">
        <v>13</v>
      </c>
      <c r="G11" s="675" t="s">
        <v>14</v>
      </c>
      <c r="H11" s="675"/>
      <c r="I11" s="675"/>
      <c r="J11" s="686" t="e">
        <f>M52</f>
        <v>#DIV/0!</v>
      </c>
      <c r="K11" s="675"/>
      <c r="L11" s="675"/>
      <c r="M11" s="687" t="e">
        <f t="shared" ref="M11:M13" si="0">ROUNDDOWN(J11,-3)</f>
        <v>#DIV/0!</v>
      </c>
      <c r="N11" s="687"/>
      <c r="O11" s="687"/>
      <c r="P11" s="686"/>
      <c r="Q11" s="686"/>
      <c r="R11" s="686"/>
      <c r="S11" s="686"/>
      <c r="T11" s="7"/>
      <c r="V11" s="28"/>
      <c r="W11" s="7"/>
      <c r="X11" s="64"/>
      <c r="Y11" s="65"/>
      <c r="Z11" s="24"/>
      <c r="AA11" s="24"/>
      <c r="AB11" s="24"/>
      <c r="AC11" s="24"/>
      <c r="AD11" s="24"/>
      <c r="AE11" s="11"/>
      <c r="AF11" s="11"/>
      <c r="AG11" s="11"/>
      <c r="AH11" s="17"/>
      <c r="AI11" s="17"/>
      <c r="AJ11" s="11"/>
      <c r="AK11" s="11"/>
      <c r="AL11" s="14"/>
      <c r="AM11" s="14"/>
      <c r="AN11" s="14"/>
      <c r="AO11" s="14"/>
      <c r="AQ11" s="147"/>
      <c r="AR11" s="14"/>
      <c r="AS11" s="658" t="s">
        <v>99</v>
      </c>
      <c r="AT11" s="129" t="s">
        <v>100</v>
      </c>
      <c r="AU11" s="138"/>
      <c r="AV11" s="127" t="s">
        <v>95</v>
      </c>
      <c r="AW11" s="659" t="s">
        <v>101</v>
      </c>
      <c r="AX11" s="660"/>
      <c r="AY11" s="660"/>
      <c r="AZ11" s="660"/>
      <c r="BA11" s="660"/>
      <c r="BB11" s="660"/>
      <c r="BC11" s="661"/>
    </row>
    <row r="12" spans="1:55" ht="18.75" customHeight="1">
      <c r="A12" s="7"/>
      <c r="B12" s="685" t="s">
        <v>17</v>
      </c>
      <c r="C12" s="685"/>
      <c r="D12" s="685"/>
      <c r="E12" s="685"/>
      <c r="F12" s="27" t="s">
        <v>15</v>
      </c>
      <c r="G12" s="685" t="s">
        <v>16</v>
      </c>
      <c r="H12" s="685"/>
      <c r="I12" s="685"/>
      <c r="J12" s="686">
        <f>K57</f>
        <v>0</v>
      </c>
      <c r="K12" s="686"/>
      <c r="L12" s="686"/>
      <c r="M12" s="687">
        <f t="shared" si="0"/>
        <v>0</v>
      </c>
      <c r="N12" s="687"/>
      <c r="O12" s="687"/>
      <c r="P12" s="686">
        <f>M12</f>
        <v>0</v>
      </c>
      <c r="Q12" s="686"/>
      <c r="R12" s="686"/>
      <c r="S12" s="686"/>
      <c r="T12" s="7"/>
      <c r="V12" s="28"/>
      <c r="W12" s="7"/>
      <c r="X12" s="66"/>
      <c r="Y12" s="67"/>
      <c r="Z12" s="24"/>
      <c r="AA12" s="24"/>
      <c r="AB12" s="24"/>
      <c r="AC12" s="24"/>
      <c r="AD12" s="24"/>
      <c r="AE12" s="11"/>
      <c r="AF12" s="11"/>
      <c r="AG12" s="11"/>
      <c r="AH12" s="11"/>
      <c r="AI12" s="11"/>
      <c r="AJ12" s="11"/>
      <c r="AK12" s="11"/>
      <c r="AM12" s="14"/>
      <c r="AN12" s="14"/>
      <c r="AO12" s="14"/>
      <c r="AQ12" s="147"/>
      <c r="AR12" s="14"/>
      <c r="AS12" s="658"/>
      <c r="AT12" s="130" t="s">
        <v>102</v>
      </c>
      <c r="AU12" s="139"/>
      <c r="AV12" s="131" t="s">
        <v>93</v>
      </c>
      <c r="AW12" s="662"/>
      <c r="AX12" s="663"/>
      <c r="AY12" s="663"/>
      <c r="AZ12" s="663"/>
      <c r="BA12" s="663"/>
      <c r="BB12" s="663"/>
      <c r="BC12" s="664"/>
    </row>
    <row r="13" spans="1:55" ht="18.75" customHeight="1" thickBot="1">
      <c r="A13" s="7"/>
      <c r="B13" s="695" t="s">
        <v>23</v>
      </c>
      <c r="C13" s="695"/>
      <c r="D13" s="695"/>
      <c r="E13" s="695"/>
      <c r="F13" s="85" t="s">
        <v>19</v>
      </c>
      <c r="G13" s="695" t="s">
        <v>25</v>
      </c>
      <c r="H13" s="695"/>
      <c r="I13" s="695"/>
      <c r="J13" s="696">
        <f>AI22</f>
        <v>0</v>
      </c>
      <c r="K13" s="696"/>
      <c r="L13" s="696"/>
      <c r="M13" s="697">
        <f t="shared" si="0"/>
        <v>0</v>
      </c>
      <c r="N13" s="697"/>
      <c r="O13" s="697"/>
      <c r="P13" s="698">
        <f t="shared" ref="P13" si="1">M13</f>
        <v>0</v>
      </c>
      <c r="Q13" s="698"/>
      <c r="R13" s="698"/>
      <c r="S13" s="698"/>
      <c r="T13" s="7"/>
      <c r="V13" s="28"/>
      <c r="W13" s="7"/>
      <c r="X13" s="9"/>
      <c r="Y13" s="11"/>
      <c r="Z13" s="11"/>
      <c r="AA13" s="11"/>
      <c r="AB13" s="76"/>
      <c r="AC13" s="76"/>
      <c r="AD13" s="76"/>
      <c r="AE13" s="11"/>
      <c r="AF13" s="24"/>
      <c r="AG13" s="24"/>
      <c r="AH13" s="79"/>
      <c r="AI13" s="79"/>
      <c r="AJ13" s="79"/>
      <c r="AK13" s="11"/>
      <c r="AM13" s="14"/>
      <c r="AN13" s="23"/>
      <c r="AO13" s="14"/>
      <c r="AQ13" s="147"/>
      <c r="AR13" s="14"/>
      <c r="AS13" s="658"/>
      <c r="AT13" s="130" t="s">
        <v>103</v>
      </c>
      <c r="AU13" s="139"/>
      <c r="AV13" s="127" t="s">
        <v>93</v>
      </c>
      <c r="AW13" s="662"/>
      <c r="AX13" s="663"/>
      <c r="AY13" s="663"/>
      <c r="AZ13" s="663"/>
      <c r="BA13" s="663"/>
      <c r="BB13" s="663"/>
      <c r="BC13" s="664"/>
    </row>
    <row r="14" spans="1:55" ht="18.75" customHeight="1" thickBot="1">
      <c r="A14" s="7"/>
      <c r="B14" s="688" t="s">
        <v>26</v>
      </c>
      <c r="C14" s="689"/>
      <c r="D14" s="689"/>
      <c r="E14" s="689"/>
      <c r="F14" s="86"/>
      <c r="G14" s="689"/>
      <c r="H14" s="689"/>
      <c r="I14" s="689"/>
      <c r="J14" s="690" t="e">
        <f>SUM(J8:L13)</f>
        <v>#DIV/0!</v>
      </c>
      <c r="K14" s="691"/>
      <c r="L14" s="691"/>
      <c r="M14" s="692" t="e">
        <f>SUM(M8:O13)</f>
        <v>#DIV/0!</v>
      </c>
      <c r="N14" s="692"/>
      <c r="O14" s="692"/>
      <c r="P14" s="693" t="e">
        <f>SUM(P8:R13)</f>
        <v>#DIV/0!</v>
      </c>
      <c r="Q14" s="693"/>
      <c r="R14" s="693"/>
      <c r="S14" s="694"/>
      <c r="T14" s="7"/>
      <c r="V14" s="28"/>
      <c r="W14" s="7"/>
      <c r="X14" s="9"/>
      <c r="Y14" s="17"/>
      <c r="Z14" s="17"/>
      <c r="AA14" s="17"/>
      <c r="AB14" s="76"/>
      <c r="AC14" s="76"/>
      <c r="AD14" s="76"/>
      <c r="AE14" s="11"/>
      <c r="AF14" s="11"/>
      <c r="AG14" s="11"/>
      <c r="AH14" s="11"/>
      <c r="AI14" s="11"/>
      <c r="AJ14" s="11"/>
      <c r="AK14" s="11"/>
      <c r="AM14" s="14"/>
      <c r="AN14" s="23"/>
      <c r="AO14" s="14"/>
      <c r="AQ14" s="147"/>
      <c r="AR14" s="14"/>
      <c r="AS14" s="658"/>
      <c r="AT14" s="132" t="s">
        <v>104</v>
      </c>
      <c r="AU14" s="140"/>
      <c r="AV14" s="127" t="s">
        <v>95</v>
      </c>
      <c r="AW14" s="665"/>
      <c r="AX14" s="666"/>
      <c r="AY14" s="666"/>
      <c r="AZ14" s="666"/>
      <c r="BA14" s="666"/>
      <c r="BB14" s="666"/>
      <c r="BC14" s="667"/>
    </row>
    <row r="15" spans="1:55" ht="18.75" customHeight="1">
      <c r="A15" s="7"/>
      <c r="B15" s="41" t="s">
        <v>28</v>
      </c>
      <c r="C15" s="60"/>
      <c r="D15" s="60"/>
      <c r="E15" s="60"/>
      <c r="F15" s="6"/>
      <c r="G15" s="60"/>
      <c r="H15" s="60"/>
      <c r="I15" s="60"/>
      <c r="J15" s="19"/>
      <c r="K15" s="19"/>
      <c r="L15" s="19"/>
      <c r="M15" s="42"/>
      <c r="N15" s="19"/>
      <c r="O15" s="19"/>
      <c r="P15" s="19"/>
      <c r="Q15" s="19"/>
      <c r="R15" s="19"/>
      <c r="S15" s="19"/>
      <c r="T15" s="7"/>
      <c r="V15" s="28"/>
      <c r="W15" s="7"/>
      <c r="X15" s="57"/>
      <c r="Y15" s="5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M15" s="14"/>
      <c r="AN15" s="14"/>
      <c r="AO15" s="14"/>
      <c r="AQ15" s="147"/>
      <c r="AR15" s="14"/>
      <c r="AS15" s="646" t="s">
        <v>105</v>
      </c>
      <c r="AT15" s="648"/>
      <c r="AU15" s="137"/>
      <c r="AV15" s="127" t="s">
        <v>93</v>
      </c>
      <c r="AW15" s="634"/>
      <c r="AX15" s="634"/>
      <c r="AY15" s="634"/>
      <c r="AZ15" s="634"/>
      <c r="BA15" s="634"/>
      <c r="BB15" s="634"/>
      <c r="BC15" s="634"/>
    </row>
    <row r="16" spans="1:55" ht="18.75" customHeight="1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V16" s="8"/>
      <c r="W16" s="7"/>
      <c r="X16" s="9"/>
      <c r="Y16" s="68"/>
      <c r="Z16" s="24"/>
      <c r="AA16" s="24"/>
      <c r="AB16" s="24"/>
      <c r="AC16" s="24"/>
      <c r="AD16" s="24"/>
      <c r="AE16" s="11"/>
      <c r="AF16" s="24"/>
      <c r="AG16" s="83"/>
      <c r="AH16" s="80"/>
      <c r="AI16" s="24"/>
      <c r="AJ16" s="24"/>
      <c r="AK16" s="11"/>
      <c r="AM16" s="14"/>
      <c r="AN16" s="14"/>
      <c r="AO16" s="14"/>
      <c r="AQ16" s="147"/>
      <c r="AR16" s="14"/>
      <c r="AS16" s="655" t="s">
        <v>106</v>
      </c>
      <c r="AT16" s="656"/>
      <c r="AU16" s="133"/>
      <c r="AV16" s="134" t="s">
        <v>93</v>
      </c>
      <c r="AW16" s="636"/>
      <c r="AX16" s="636"/>
      <c r="AY16" s="636"/>
      <c r="AZ16" s="636"/>
      <c r="BA16" s="636"/>
      <c r="BB16" s="636"/>
      <c r="BC16" s="636"/>
    </row>
    <row r="17" spans="1:55" ht="24.75" customHeight="1">
      <c r="A17" s="7"/>
      <c r="B17" s="39" t="s">
        <v>8</v>
      </c>
      <c r="C17" s="40" t="s">
        <v>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V17" s="8"/>
      <c r="W17" s="7"/>
      <c r="X17" s="9"/>
      <c r="Y17" s="11"/>
      <c r="Z17" s="11"/>
      <c r="AA17" s="11"/>
      <c r="AB17" s="76"/>
      <c r="AC17" s="76"/>
      <c r="AD17" s="76"/>
      <c r="AE17" s="11"/>
      <c r="AF17" s="24"/>
      <c r="AG17" s="24"/>
      <c r="AH17" s="79"/>
      <c r="AI17" s="79"/>
      <c r="AJ17" s="79"/>
      <c r="AK17" s="11"/>
      <c r="AM17" s="23"/>
      <c r="AN17" s="14"/>
      <c r="AQ17" s="147"/>
      <c r="AR17" s="1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</row>
    <row r="18" spans="1:55" ht="18.75" customHeight="1" thickBot="1">
      <c r="A18" s="7"/>
      <c r="B18" s="699" t="s">
        <v>36</v>
      </c>
      <c r="C18" s="699"/>
      <c r="D18" s="699"/>
      <c r="E18" s="709" t="s">
        <v>37</v>
      </c>
      <c r="F18" s="709"/>
      <c r="G18" s="699" t="s">
        <v>38</v>
      </c>
      <c r="H18" s="699"/>
      <c r="I18" s="699"/>
      <c r="J18" s="699"/>
      <c r="K18" s="699"/>
      <c r="L18" s="699"/>
      <c r="M18" s="710" t="s">
        <v>21</v>
      </c>
      <c r="N18" s="711"/>
      <c r="O18" s="712"/>
      <c r="P18" s="44"/>
      <c r="Q18" s="44"/>
      <c r="R18" s="44"/>
      <c r="S18" s="44"/>
      <c r="T18" s="7"/>
      <c r="V18" s="28"/>
      <c r="W18" s="7"/>
      <c r="X18" s="9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M18" s="23"/>
      <c r="AN18" s="14"/>
      <c r="AQ18" s="147"/>
      <c r="AR18" s="14"/>
      <c r="AS18" s="124" t="s">
        <v>107</v>
      </c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</row>
    <row r="19" spans="1:55" ht="24" customHeight="1">
      <c r="A19" s="7"/>
      <c r="B19" s="699" t="s">
        <v>41</v>
      </c>
      <c r="C19" s="699"/>
      <c r="D19" s="700"/>
      <c r="E19" s="701"/>
      <c r="F19" s="702"/>
      <c r="G19" s="703" t="s">
        <v>42</v>
      </c>
      <c r="H19" s="704"/>
      <c r="I19" s="704"/>
      <c r="J19" s="704"/>
      <c r="K19" s="704"/>
      <c r="L19" s="705"/>
      <c r="M19" s="706"/>
      <c r="N19" s="707"/>
      <c r="O19" s="708"/>
      <c r="P19" s="45"/>
      <c r="Q19" s="45"/>
      <c r="R19" s="45"/>
      <c r="S19" s="45"/>
      <c r="T19" s="7"/>
      <c r="V19" s="28"/>
      <c r="W19" s="7"/>
      <c r="X19" s="64"/>
      <c r="Y19" s="65"/>
      <c r="Z19" s="24"/>
      <c r="AA19" s="24"/>
      <c r="AB19" s="24"/>
      <c r="AC19" s="24"/>
      <c r="AD19" s="24"/>
      <c r="AE19" s="11"/>
      <c r="AF19" s="56"/>
      <c r="AG19" s="11"/>
      <c r="AH19" s="56"/>
      <c r="AI19" s="56"/>
      <c r="AJ19" s="56"/>
      <c r="AK19" s="11"/>
      <c r="AM19" s="23"/>
      <c r="AN19" s="14"/>
      <c r="AQ19" s="146"/>
      <c r="AS19" s="653" t="s">
        <v>89</v>
      </c>
      <c r="AT19" s="653"/>
      <c r="AU19" s="653" t="s">
        <v>90</v>
      </c>
      <c r="AV19" s="653"/>
      <c r="AW19" s="653" t="s">
        <v>91</v>
      </c>
      <c r="AX19" s="653"/>
      <c r="AY19" s="653"/>
      <c r="AZ19" s="653"/>
      <c r="BA19" s="653"/>
      <c r="BB19" s="653"/>
      <c r="BC19" s="653"/>
    </row>
    <row r="20" spans="1:55" ht="24" customHeight="1">
      <c r="A20" s="7"/>
      <c r="B20" s="699" t="s">
        <v>46</v>
      </c>
      <c r="C20" s="699"/>
      <c r="D20" s="700"/>
      <c r="E20" s="720"/>
      <c r="F20" s="721"/>
      <c r="G20" s="725" t="s">
        <v>47</v>
      </c>
      <c r="H20" s="726"/>
      <c r="I20" s="726"/>
      <c r="J20" s="726"/>
      <c r="K20" s="726"/>
      <c r="L20" s="726"/>
      <c r="M20" s="722"/>
      <c r="N20" s="723"/>
      <c r="O20" s="724"/>
      <c r="P20" s="45"/>
      <c r="Q20" s="45"/>
      <c r="R20" s="45"/>
      <c r="S20" s="45"/>
      <c r="T20" s="7"/>
      <c r="V20" s="28"/>
      <c r="W20" s="7"/>
      <c r="X20" s="66"/>
      <c r="Y20" s="24"/>
      <c r="Z20" s="24"/>
      <c r="AA20" s="24"/>
      <c r="AB20" s="24"/>
      <c r="AC20" s="24"/>
      <c r="AD20" s="24"/>
      <c r="AE20" s="11"/>
      <c r="AF20" s="56"/>
      <c r="AG20" s="56"/>
      <c r="AH20" s="56"/>
      <c r="AI20" s="56"/>
      <c r="AJ20" s="56"/>
      <c r="AK20" s="11"/>
      <c r="AM20" s="23"/>
      <c r="AN20" s="14"/>
      <c r="AQ20" s="146"/>
      <c r="AS20" s="632" t="s">
        <v>108</v>
      </c>
      <c r="AT20" s="632"/>
      <c r="AU20" s="137"/>
      <c r="AV20" s="127" t="s">
        <v>93</v>
      </c>
      <c r="AW20" s="632" t="s">
        <v>109</v>
      </c>
      <c r="AX20" s="632"/>
      <c r="AY20" s="632"/>
      <c r="AZ20" s="632"/>
      <c r="BA20" s="632"/>
      <c r="BB20" s="632"/>
      <c r="BC20" s="632"/>
    </row>
    <row r="21" spans="1:55" ht="24" customHeight="1">
      <c r="A21" s="7"/>
      <c r="B21" s="699" t="s">
        <v>49</v>
      </c>
      <c r="C21" s="699"/>
      <c r="D21" s="700"/>
      <c r="E21" s="720"/>
      <c r="F21" s="721"/>
      <c r="G21" s="715">
        <v>4734000</v>
      </c>
      <c r="H21" s="716"/>
      <c r="I21" s="716"/>
      <c r="J21" s="716"/>
      <c r="K21" s="716"/>
      <c r="L21" s="716"/>
      <c r="M21" s="722"/>
      <c r="N21" s="723"/>
      <c r="O21" s="724"/>
      <c r="P21" s="45"/>
      <c r="Q21" s="45"/>
      <c r="R21" s="45"/>
      <c r="S21" s="45"/>
      <c r="T21" s="7"/>
      <c r="V21" s="28"/>
      <c r="W21" s="7"/>
      <c r="X21" s="66"/>
      <c r="Y21" s="80"/>
      <c r="Z21" s="80"/>
      <c r="AA21" s="80"/>
      <c r="AB21" s="82"/>
      <c r="AC21" s="82"/>
      <c r="AD21" s="69"/>
      <c r="AE21" s="78"/>
      <c r="AF21" s="78"/>
      <c r="AG21" s="56"/>
      <c r="AH21" s="56"/>
      <c r="AI21" s="56"/>
      <c r="AJ21" s="56"/>
      <c r="AK21" s="56"/>
      <c r="AQ21" s="146"/>
      <c r="AS21" s="632" t="s">
        <v>105</v>
      </c>
      <c r="AT21" s="632"/>
      <c r="AU21" s="137"/>
      <c r="AV21" s="127" t="s">
        <v>93</v>
      </c>
      <c r="AW21" s="632"/>
      <c r="AX21" s="632"/>
      <c r="AY21" s="632"/>
      <c r="AZ21" s="632"/>
      <c r="BA21" s="632"/>
      <c r="BB21" s="632"/>
      <c r="BC21" s="632"/>
    </row>
    <row r="22" spans="1:55" ht="24" customHeight="1">
      <c r="A22" s="7"/>
      <c r="B22" s="699" t="s">
        <v>52</v>
      </c>
      <c r="C22" s="699"/>
      <c r="D22" s="700"/>
      <c r="E22" s="720"/>
      <c r="F22" s="721"/>
      <c r="G22" s="715" t="s">
        <v>53</v>
      </c>
      <c r="H22" s="716"/>
      <c r="I22" s="716"/>
      <c r="J22" s="716"/>
      <c r="K22" s="716"/>
      <c r="L22" s="716"/>
      <c r="M22" s="722"/>
      <c r="N22" s="723"/>
      <c r="O22" s="724"/>
      <c r="P22" s="45"/>
      <c r="Q22" s="45"/>
      <c r="R22" s="45"/>
      <c r="S22" s="45"/>
      <c r="T22" s="7"/>
      <c r="U22" s="8"/>
      <c r="V22" s="28"/>
      <c r="W22" s="7"/>
      <c r="X22" s="66"/>
      <c r="Y22" s="80"/>
      <c r="Z22" s="80"/>
      <c r="AA22" s="80"/>
      <c r="AB22" s="80"/>
      <c r="AC22" s="80"/>
      <c r="AD22" s="70"/>
      <c r="AE22" s="76"/>
      <c r="AF22" s="76"/>
      <c r="AG22" s="11"/>
      <c r="AH22" s="11"/>
      <c r="AI22" s="59"/>
      <c r="AJ22" s="59"/>
      <c r="AK22" s="59"/>
      <c r="AQ22" s="146"/>
      <c r="AS22" s="654" t="s">
        <v>110</v>
      </c>
      <c r="AT22" s="654"/>
      <c r="AU22" s="133"/>
      <c r="AV22" s="134" t="s">
        <v>93</v>
      </c>
      <c r="AW22" s="654"/>
      <c r="AX22" s="654"/>
      <c r="AY22" s="654"/>
      <c r="AZ22" s="654"/>
      <c r="BA22" s="654"/>
      <c r="BB22" s="654"/>
      <c r="BC22" s="654"/>
    </row>
    <row r="23" spans="1:55" ht="24" customHeight="1" thickBot="1">
      <c r="A23" s="7"/>
      <c r="B23" s="699" t="s">
        <v>55</v>
      </c>
      <c r="C23" s="699"/>
      <c r="D23" s="700"/>
      <c r="E23" s="713"/>
      <c r="F23" s="714"/>
      <c r="G23" s="715">
        <v>2917000</v>
      </c>
      <c r="H23" s="716"/>
      <c r="I23" s="716"/>
      <c r="J23" s="716"/>
      <c r="K23" s="716"/>
      <c r="L23" s="716"/>
      <c r="M23" s="717"/>
      <c r="N23" s="718"/>
      <c r="O23" s="719"/>
      <c r="P23" s="45"/>
      <c r="Q23" s="45"/>
      <c r="R23" s="45"/>
      <c r="S23" s="45"/>
      <c r="T23" s="8"/>
      <c r="U23" s="7"/>
      <c r="V23" s="7"/>
      <c r="W23" s="7"/>
      <c r="X23" s="66"/>
      <c r="Y23" s="80"/>
      <c r="Z23" s="80"/>
      <c r="AA23" s="80"/>
      <c r="AB23" s="80"/>
      <c r="AC23" s="80"/>
      <c r="AD23" s="70"/>
      <c r="AE23" s="76"/>
      <c r="AF23" s="76"/>
      <c r="AG23" s="11"/>
      <c r="AH23" s="81"/>
      <c r="AI23" s="81"/>
      <c r="AJ23" s="81"/>
      <c r="AK23" s="81"/>
      <c r="AQ23" s="146"/>
      <c r="AS23" s="124"/>
      <c r="AT23" s="124"/>
      <c r="AU23" s="124"/>
      <c r="AV23" s="135"/>
      <c r="AW23" s="124"/>
      <c r="AX23" s="124"/>
      <c r="AY23" s="124"/>
      <c r="AZ23" s="124"/>
      <c r="BA23" s="124"/>
      <c r="BB23" s="124"/>
      <c r="BC23" s="124"/>
    </row>
    <row r="24" spans="1:55" ht="27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29"/>
      <c r="N24" s="729"/>
      <c r="O24" s="7"/>
      <c r="P24" s="7"/>
      <c r="Q24" s="7"/>
      <c r="R24" s="7"/>
      <c r="S24" s="7"/>
      <c r="T24" s="7"/>
      <c r="U24" s="7"/>
      <c r="V24" s="7"/>
      <c r="W24" s="7"/>
      <c r="X24" s="66"/>
      <c r="Y24" s="80"/>
      <c r="Z24" s="80"/>
      <c r="AA24" s="80"/>
      <c r="AB24" s="80"/>
      <c r="AC24" s="80"/>
      <c r="AD24" s="70"/>
      <c r="AE24" s="76"/>
      <c r="AF24" s="76"/>
      <c r="AG24" s="11"/>
      <c r="AH24" s="81"/>
      <c r="AI24" s="81"/>
      <c r="AJ24" s="81"/>
      <c r="AK24" s="81"/>
      <c r="AM24" s="2" t="s">
        <v>27</v>
      </c>
      <c r="AQ24" s="146"/>
      <c r="AS24" s="635" t="s">
        <v>111</v>
      </c>
      <c r="AT24" s="635"/>
      <c r="AU24" s="133">
        <f>AU16+AU22</f>
        <v>0</v>
      </c>
      <c r="AV24" s="134" t="s">
        <v>93</v>
      </c>
      <c r="AW24" s="124"/>
      <c r="AX24" s="124"/>
      <c r="AY24" s="124"/>
      <c r="AZ24" s="124"/>
      <c r="BA24" s="124"/>
      <c r="BB24" s="124"/>
      <c r="BC24" s="124"/>
    </row>
    <row r="25" spans="1:55" ht="18.75" customHeight="1">
      <c r="A25" s="7"/>
      <c r="B25" s="39" t="s">
        <v>10</v>
      </c>
      <c r="C25" s="40" t="s">
        <v>11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44"/>
      <c r="V25" s="44"/>
      <c r="W25" s="7"/>
      <c r="X25" s="66"/>
      <c r="Y25" s="80"/>
      <c r="Z25" s="80"/>
      <c r="AA25" s="80"/>
      <c r="AB25" s="80"/>
      <c r="AC25" s="80"/>
      <c r="AD25" s="70"/>
      <c r="AE25" s="76"/>
      <c r="AF25" s="76"/>
      <c r="AG25" s="11"/>
      <c r="AH25" s="11"/>
      <c r="AI25" s="62"/>
      <c r="AJ25" s="62"/>
      <c r="AK25" s="62"/>
      <c r="AM25" s="43">
        <v>2009000</v>
      </c>
      <c r="AO25" s="2" t="s">
        <v>30</v>
      </c>
      <c r="AP25" s="43">
        <f>AM25/12</f>
        <v>167416.66666666666</v>
      </c>
      <c r="AQ25" s="146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</row>
    <row r="26" spans="1:55" ht="18.75" customHeight="1" thickBot="1">
      <c r="A26" s="7"/>
      <c r="B26" s="709" t="s">
        <v>57</v>
      </c>
      <c r="C26" s="709"/>
      <c r="D26" s="709"/>
      <c r="E26" s="699" t="s">
        <v>38</v>
      </c>
      <c r="F26" s="699"/>
      <c r="G26" s="699"/>
      <c r="H26" s="699"/>
      <c r="I26" s="699"/>
      <c r="J26" s="699"/>
      <c r="K26" s="699" t="s">
        <v>21</v>
      </c>
      <c r="L26" s="699"/>
      <c r="M26" s="699"/>
      <c r="N26" s="7"/>
      <c r="O26" s="7"/>
      <c r="P26" s="7"/>
      <c r="Q26" s="7"/>
      <c r="R26" s="7"/>
      <c r="S26" s="7"/>
      <c r="T26" s="44"/>
      <c r="U26" s="45"/>
      <c r="V26" s="45"/>
      <c r="W26" s="7"/>
      <c r="X26" s="66"/>
      <c r="Y26" s="80"/>
      <c r="Z26" s="80"/>
      <c r="AA26" s="80"/>
      <c r="AB26" s="80"/>
      <c r="AC26" s="80"/>
      <c r="AD26" s="70"/>
      <c r="AE26" s="76"/>
      <c r="AF26" s="76"/>
      <c r="AG26" s="11"/>
      <c r="AH26" s="11"/>
      <c r="AI26" s="62"/>
      <c r="AJ26" s="62"/>
      <c r="AK26" s="62"/>
      <c r="AQ26" s="146"/>
      <c r="AS26" s="123" t="s">
        <v>120</v>
      </c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</row>
    <row r="27" spans="1:55" ht="18.75" customHeight="1" thickBot="1">
      <c r="A27" s="7"/>
      <c r="B27" s="730"/>
      <c r="C27" s="731"/>
      <c r="D27" s="732"/>
      <c r="E27" s="728" t="str">
        <f>'[2]単価マスタ（編集禁止！）'!B21&amp;'[2]単価マスタ（編集禁止！）'!F21&amp;FIXED('[2]単価マスタ（編集禁止！）'!G21,0,FALSE)</f>
        <v>（年間開所日数－250）×19,000</v>
      </c>
      <c r="F27" s="699"/>
      <c r="G27" s="699"/>
      <c r="H27" s="699"/>
      <c r="I27" s="699"/>
      <c r="J27" s="699"/>
      <c r="K27" s="704">
        <f>(B27-250)*19000</f>
        <v>-4750000</v>
      </c>
      <c r="L27" s="704"/>
      <c r="M27" s="704"/>
      <c r="N27" s="7"/>
      <c r="O27" s="7"/>
      <c r="P27" s="7"/>
      <c r="Q27" s="7"/>
      <c r="R27" s="7"/>
      <c r="S27" s="7"/>
      <c r="T27" s="45"/>
      <c r="U27" s="45"/>
      <c r="V27" s="45"/>
      <c r="W27" s="7"/>
      <c r="X27" s="66"/>
      <c r="Y27" s="80"/>
      <c r="Z27" s="80"/>
      <c r="AA27" s="80"/>
      <c r="AB27" s="80"/>
      <c r="AC27" s="80"/>
      <c r="AD27" s="70"/>
      <c r="AE27" s="76"/>
      <c r="AF27" s="76"/>
      <c r="AG27" s="11"/>
      <c r="AH27" s="56"/>
      <c r="AI27" s="56"/>
      <c r="AJ27" s="56"/>
      <c r="AK27" s="56"/>
      <c r="AL27" s="7"/>
      <c r="AQ27" s="146"/>
      <c r="AS27" s="124" t="s">
        <v>112</v>
      </c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</row>
    <row r="28" spans="1:55" ht="18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45"/>
      <c r="U28" s="45"/>
      <c r="V28" s="45"/>
      <c r="W28" s="7"/>
      <c r="X28" s="9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7"/>
      <c r="AN28" s="46" t="s">
        <v>29</v>
      </c>
      <c r="AQ28" s="146"/>
      <c r="AS28" s="653" t="s">
        <v>89</v>
      </c>
      <c r="AT28" s="653"/>
      <c r="AU28" s="653" t="s">
        <v>90</v>
      </c>
      <c r="AV28" s="653"/>
      <c r="AW28" s="653" t="s">
        <v>91</v>
      </c>
      <c r="AX28" s="653"/>
      <c r="AY28" s="653"/>
      <c r="AZ28" s="653"/>
      <c r="BA28" s="653"/>
      <c r="BB28" s="653"/>
      <c r="BC28" s="653"/>
    </row>
    <row r="29" spans="1:55" ht="18.75" customHeight="1">
      <c r="A29" s="7"/>
      <c r="B29" s="30" t="s">
        <v>58</v>
      </c>
      <c r="C29" s="31" t="s">
        <v>59</v>
      </c>
      <c r="D29" s="6"/>
      <c r="E29" s="6"/>
      <c r="F29" s="6"/>
      <c r="G29" s="47" t="s">
        <v>60</v>
      </c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45"/>
      <c r="U29" s="45"/>
      <c r="V29" s="45"/>
      <c r="W29" s="7"/>
      <c r="X29" s="57"/>
      <c r="Y29" s="5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7"/>
      <c r="AN29" s="43">
        <v>1956000</v>
      </c>
      <c r="AP29" s="2" t="s">
        <v>30</v>
      </c>
      <c r="AQ29" s="146"/>
      <c r="AS29" s="632" t="s">
        <v>121</v>
      </c>
      <c r="AT29" s="632"/>
      <c r="AU29" s="137"/>
      <c r="AV29" s="127" t="s">
        <v>93</v>
      </c>
      <c r="AW29" s="634"/>
      <c r="AX29" s="634"/>
      <c r="AY29" s="634"/>
      <c r="AZ29" s="634"/>
      <c r="BA29" s="634"/>
      <c r="BB29" s="634"/>
      <c r="BC29" s="634"/>
    </row>
    <row r="30" spans="1:55" ht="18.75" customHeight="1" thickBot="1">
      <c r="A30" s="7"/>
      <c r="B30" s="37"/>
      <c r="C30" s="38"/>
      <c r="D30" s="668" t="s">
        <v>61</v>
      </c>
      <c r="E30" s="669"/>
      <c r="F30" s="669"/>
      <c r="G30" s="670"/>
      <c r="H30" s="668" t="s">
        <v>62</v>
      </c>
      <c r="I30" s="669"/>
      <c r="J30" s="669"/>
      <c r="K30" s="670"/>
      <c r="L30" s="5"/>
      <c r="M30" s="5"/>
      <c r="N30" s="5"/>
      <c r="O30" s="5"/>
      <c r="P30" s="5"/>
      <c r="Q30" s="5"/>
      <c r="R30" s="5"/>
      <c r="S30" s="5"/>
      <c r="T30" s="45"/>
      <c r="U30" s="45"/>
      <c r="V30" s="45"/>
      <c r="W30" s="7"/>
      <c r="X30" s="9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7"/>
      <c r="AQ30" s="146"/>
      <c r="AS30" s="632" t="s">
        <v>113</v>
      </c>
      <c r="AT30" s="632"/>
      <c r="AU30" s="137"/>
      <c r="AV30" s="127" t="s">
        <v>95</v>
      </c>
      <c r="AW30" s="633" t="s">
        <v>114</v>
      </c>
      <c r="AX30" s="633"/>
      <c r="AY30" s="633"/>
      <c r="AZ30" s="633"/>
      <c r="BA30" s="633"/>
      <c r="BB30" s="633"/>
      <c r="BC30" s="633"/>
    </row>
    <row r="31" spans="1:55" ht="18.75" customHeight="1" thickBot="1">
      <c r="A31" s="7"/>
      <c r="B31" s="675" t="s">
        <v>63</v>
      </c>
      <c r="C31" s="676"/>
      <c r="D31" s="121"/>
      <c r="E31" s="48" t="s">
        <v>64</v>
      </c>
      <c r="F31" s="121"/>
      <c r="G31" s="48" t="s">
        <v>65</v>
      </c>
      <c r="H31" s="121"/>
      <c r="I31" s="48" t="s">
        <v>64</v>
      </c>
      <c r="J31" s="121"/>
      <c r="K31" s="49" t="s">
        <v>65</v>
      </c>
      <c r="L31" s="5"/>
      <c r="M31" s="5"/>
      <c r="N31" s="5"/>
      <c r="O31" s="5"/>
      <c r="P31" s="5"/>
      <c r="Q31" s="5"/>
      <c r="R31" s="5"/>
      <c r="S31" s="5"/>
      <c r="T31" s="45"/>
      <c r="U31" s="7"/>
      <c r="V31" s="7"/>
      <c r="W31" s="7"/>
      <c r="X31" s="9"/>
      <c r="Y31" s="11"/>
      <c r="Z31" s="11"/>
      <c r="AA31" s="11"/>
      <c r="AB31" s="76"/>
      <c r="AC31" s="76"/>
      <c r="AD31" s="76"/>
      <c r="AE31" s="11"/>
      <c r="AF31" s="11"/>
      <c r="AG31" s="11"/>
      <c r="AH31" s="75"/>
      <c r="AI31" s="75"/>
      <c r="AJ31" s="75"/>
      <c r="AK31" s="11"/>
      <c r="AL31" s="7"/>
      <c r="AN31" s="46"/>
      <c r="AQ31" s="148">
        <v>163000</v>
      </c>
      <c r="AS31" s="632" t="s">
        <v>115</v>
      </c>
      <c r="AT31" s="632"/>
      <c r="AU31" s="137"/>
      <c r="AV31" s="127" t="s">
        <v>93</v>
      </c>
      <c r="AW31" s="632"/>
      <c r="AX31" s="632"/>
      <c r="AY31" s="632"/>
      <c r="AZ31" s="632"/>
      <c r="BA31" s="632"/>
      <c r="BB31" s="632"/>
      <c r="BC31" s="632"/>
    </row>
    <row r="32" spans="1:55" ht="18.75" customHeight="1">
      <c r="A32" s="7"/>
      <c r="B32" s="51"/>
      <c r="C32" s="51"/>
      <c r="D32" s="10"/>
      <c r="E32" s="10"/>
      <c r="F32" s="11"/>
      <c r="G32" s="10"/>
      <c r="H32" s="10"/>
      <c r="I32" s="11"/>
      <c r="J32" s="10"/>
      <c r="K32" s="10"/>
      <c r="L32" s="11"/>
      <c r="M32" s="10"/>
      <c r="N32" s="10"/>
      <c r="O32" s="11"/>
      <c r="P32" s="11"/>
      <c r="Q32" s="11"/>
      <c r="R32" s="11"/>
      <c r="S32" s="11"/>
      <c r="T32" s="7"/>
      <c r="U32" s="7"/>
      <c r="V32" s="7"/>
      <c r="W32" s="7"/>
      <c r="X32" s="9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7"/>
      <c r="AN32" s="43"/>
      <c r="AQ32" s="146"/>
      <c r="AS32" s="632" t="s">
        <v>116</v>
      </c>
      <c r="AT32" s="632"/>
      <c r="AU32" s="137"/>
      <c r="AV32" s="127" t="s">
        <v>93</v>
      </c>
      <c r="AW32" s="634"/>
      <c r="AX32" s="634"/>
      <c r="AY32" s="634"/>
      <c r="AZ32" s="634"/>
      <c r="BA32" s="634"/>
      <c r="BB32" s="634"/>
      <c r="BC32" s="634"/>
    </row>
    <row r="33" spans="1:58" ht="18.75" customHeight="1" thickBot="1">
      <c r="A33" s="7"/>
      <c r="B33" s="700" t="s">
        <v>38</v>
      </c>
      <c r="C33" s="726"/>
      <c r="D33" s="726"/>
      <c r="E33" s="726"/>
      <c r="F33" s="726"/>
      <c r="G33" s="727"/>
      <c r="H33" s="727"/>
      <c r="I33" s="726"/>
      <c r="J33" s="726"/>
      <c r="K33" s="726"/>
      <c r="L33" s="726"/>
      <c r="M33" s="700" t="s">
        <v>21</v>
      </c>
      <c r="N33" s="726"/>
      <c r="O33" s="728"/>
      <c r="P33" s="8"/>
      <c r="Q33" s="8"/>
      <c r="R33" s="8"/>
      <c r="S33" s="8"/>
      <c r="T33" s="7"/>
      <c r="U33" s="7"/>
      <c r="V33" s="7"/>
      <c r="W33" s="7"/>
      <c r="X33" s="57"/>
      <c r="Y33" s="58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7"/>
      <c r="AQ33" s="146"/>
      <c r="AS33" s="632" t="s">
        <v>105</v>
      </c>
      <c r="AT33" s="632"/>
      <c r="AU33" s="137"/>
      <c r="AV33" s="127" t="s">
        <v>93</v>
      </c>
      <c r="AW33" s="634"/>
      <c r="AX33" s="634"/>
      <c r="AY33" s="634"/>
      <c r="AZ33" s="634"/>
      <c r="BA33" s="634"/>
      <c r="BB33" s="634"/>
      <c r="BC33" s="634"/>
    </row>
    <row r="34" spans="1:58" ht="18.75" customHeight="1" thickBot="1">
      <c r="A34" s="7"/>
      <c r="B34" s="744" t="s">
        <v>66</v>
      </c>
      <c r="C34" s="745"/>
      <c r="D34" s="745"/>
      <c r="E34" s="745"/>
      <c r="F34" s="746"/>
      <c r="G34" s="747"/>
      <c r="H34" s="748"/>
      <c r="I34" s="52" t="s">
        <v>67</v>
      </c>
      <c r="J34" s="705">
        <v>409000</v>
      </c>
      <c r="K34" s="749"/>
      <c r="L34" s="703"/>
      <c r="M34" s="705">
        <f>ROUNDDOWN(G34*J34,-3)</f>
        <v>0</v>
      </c>
      <c r="N34" s="749"/>
      <c r="O34" s="703"/>
      <c r="P34" s="45"/>
      <c r="Q34" s="45"/>
      <c r="R34" s="45"/>
      <c r="S34" s="45"/>
      <c r="T34" s="7"/>
      <c r="U34" s="7"/>
      <c r="V34" s="7"/>
      <c r="W34" s="7"/>
      <c r="X34" s="11"/>
      <c r="Y34" s="7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Q34" s="146"/>
      <c r="AS34" s="635" t="s">
        <v>117</v>
      </c>
      <c r="AT34" s="635"/>
      <c r="AU34" s="133">
        <f>AU24</f>
        <v>0</v>
      </c>
      <c r="AV34" s="134" t="s">
        <v>93</v>
      </c>
      <c r="AW34" s="636"/>
      <c r="AX34" s="636"/>
      <c r="AY34" s="636"/>
      <c r="AZ34" s="636"/>
      <c r="BA34" s="636"/>
      <c r="BB34" s="636"/>
      <c r="BC34" s="636"/>
    </row>
    <row r="35" spans="1:58" ht="18.75" customHeight="1" thickBot="1">
      <c r="A35" s="7"/>
      <c r="B35" s="742" t="s">
        <v>68</v>
      </c>
      <c r="C35" s="743"/>
      <c r="D35" s="53"/>
      <c r="E35" s="54" t="s">
        <v>69</v>
      </c>
      <c r="F35" s="5"/>
      <c r="G35" s="7" t="s">
        <v>70</v>
      </c>
      <c r="H35" s="10"/>
      <c r="I35" s="11"/>
      <c r="J35" s="17" t="s">
        <v>71</v>
      </c>
      <c r="K35" s="10"/>
      <c r="L35" s="11"/>
      <c r="M35" s="7"/>
      <c r="N35" s="10"/>
      <c r="O35" s="11"/>
      <c r="P35" s="11"/>
      <c r="Q35" s="11"/>
      <c r="R35" s="11"/>
      <c r="S35" s="11"/>
      <c r="T35" s="7"/>
      <c r="U35" s="7"/>
      <c r="V35" s="7"/>
      <c r="W35" s="7"/>
      <c r="X35" s="11"/>
      <c r="Y35" s="72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Q35" s="146"/>
      <c r="AS35" s="149"/>
      <c r="AT35" s="149"/>
      <c r="AU35" s="149"/>
      <c r="AV35" s="150"/>
      <c r="AW35" s="151"/>
      <c r="AX35" s="151"/>
      <c r="AY35" s="151"/>
      <c r="AZ35" s="151"/>
      <c r="BA35" s="151"/>
      <c r="BB35" s="151"/>
      <c r="BC35" s="151"/>
    </row>
    <row r="36" spans="1:58" ht="18.75" customHeight="1">
      <c r="A36" s="7"/>
      <c r="B36" s="9"/>
      <c r="C36" s="9"/>
      <c r="D36" s="10"/>
      <c r="E36" s="10"/>
      <c r="F36" s="11"/>
      <c r="G36" s="10"/>
      <c r="H36" s="10"/>
      <c r="I36" s="11"/>
      <c r="J36" s="10"/>
      <c r="K36" s="17"/>
      <c r="L36" s="11"/>
      <c r="M36" s="10"/>
      <c r="N36" s="10"/>
      <c r="O36" s="11"/>
      <c r="P36" s="11"/>
      <c r="Q36" s="11"/>
      <c r="R36" s="11"/>
      <c r="S36" s="11"/>
      <c r="T36" s="7"/>
      <c r="U36" s="7"/>
      <c r="V36" s="7"/>
      <c r="W36" s="7"/>
      <c r="X36" s="11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1"/>
      <c r="AQ36" s="146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</row>
    <row r="37" spans="1:58" ht="18.75" customHeight="1">
      <c r="A37" s="7"/>
      <c r="B37" s="87" t="s">
        <v>13</v>
      </c>
      <c r="C37" s="88" t="s">
        <v>72</v>
      </c>
      <c r="D37" s="89"/>
      <c r="E37" s="89"/>
      <c r="F37" s="90"/>
      <c r="G37" s="89"/>
      <c r="H37" s="89"/>
      <c r="I37" s="90"/>
      <c r="J37" s="89"/>
      <c r="K37" s="89"/>
      <c r="L37" s="90"/>
      <c r="M37" s="89"/>
      <c r="N37" s="89"/>
      <c r="O37" s="91"/>
      <c r="P37" s="11"/>
      <c r="Q37" s="11"/>
      <c r="R37" s="11"/>
      <c r="S37" s="11"/>
      <c r="T37" s="7"/>
      <c r="U37" s="5"/>
      <c r="V37" s="5"/>
      <c r="W37" s="7"/>
      <c r="X37" s="11"/>
      <c r="Y37" s="11"/>
      <c r="Z37" s="11"/>
      <c r="AA37" s="17"/>
      <c r="AB37" s="17"/>
      <c r="AC37" s="17"/>
      <c r="AD37" s="17"/>
      <c r="AE37" s="75"/>
      <c r="AF37" s="75"/>
      <c r="AG37" s="76"/>
      <c r="AH37" s="76"/>
      <c r="AI37" s="75"/>
      <c r="AJ37" s="75"/>
      <c r="AK37" s="11"/>
      <c r="AQ37" s="146"/>
      <c r="AS37" s="123" t="s">
        <v>127</v>
      </c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8" ht="18.75" customHeight="1" thickBot="1">
      <c r="A38" s="7"/>
      <c r="B38" s="92"/>
      <c r="C38" s="93"/>
      <c r="D38" s="750" t="s">
        <v>57</v>
      </c>
      <c r="E38" s="751"/>
      <c r="F38" s="752" t="s">
        <v>61</v>
      </c>
      <c r="G38" s="753"/>
      <c r="H38" s="753"/>
      <c r="I38" s="754"/>
      <c r="J38" s="752" t="s">
        <v>62</v>
      </c>
      <c r="K38" s="753"/>
      <c r="L38" s="753"/>
      <c r="M38" s="754"/>
      <c r="N38" s="95"/>
      <c r="O38" s="91"/>
      <c r="P38" s="5"/>
      <c r="Q38" s="5"/>
      <c r="R38" s="5"/>
      <c r="S38" s="5"/>
      <c r="T38" s="5"/>
      <c r="U38" s="5"/>
      <c r="V38" s="5"/>
      <c r="W38" s="7"/>
      <c r="X38" s="11"/>
      <c r="Y38" s="11"/>
      <c r="Z38" s="11"/>
      <c r="AA38" s="17"/>
      <c r="AB38" s="17"/>
      <c r="AC38" s="17"/>
      <c r="AD38" s="17"/>
      <c r="AE38" s="75"/>
      <c r="AF38" s="75"/>
      <c r="AG38" s="76"/>
      <c r="AH38" s="76"/>
      <c r="AI38" s="75"/>
      <c r="AJ38" s="75"/>
      <c r="AK38" s="11"/>
      <c r="AQ38" s="146"/>
      <c r="AS38" s="637" t="s">
        <v>89</v>
      </c>
      <c r="AT38" s="639"/>
      <c r="AU38" s="653" t="s">
        <v>90</v>
      </c>
      <c r="AV38" s="653"/>
      <c r="AW38" s="637" t="s">
        <v>91</v>
      </c>
      <c r="AX38" s="638"/>
      <c r="AY38" s="638"/>
      <c r="AZ38" s="638"/>
      <c r="BA38" s="638"/>
      <c r="BB38" s="638"/>
      <c r="BC38" s="639"/>
    </row>
    <row r="39" spans="1:58" ht="18.75" customHeight="1" thickBot="1">
      <c r="A39" s="7"/>
      <c r="B39" s="739" t="s">
        <v>73</v>
      </c>
      <c r="C39" s="740"/>
      <c r="D39" s="96"/>
      <c r="E39" s="97" t="s">
        <v>74</v>
      </c>
      <c r="F39" s="122"/>
      <c r="G39" s="94" t="s">
        <v>64</v>
      </c>
      <c r="H39" s="122"/>
      <c r="I39" s="94" t="s">
        <v>65</v>
      </c>
      <c r="J39" s="122"/>
      <c r="K39" s="94" t="s">
        <v>64</v>
      </c>
      <c r="L39" s="122"/>
      <c r="M39" s="93" t="s">
        <v>65</v>
      </c>
      <c r="N39" s="95"/>
      <c r="O39" s="91"/>
      <c r="P39" s="11"/>
      <c r="Q39" s="5"/>
      <c r="R39" s="5"/>
      <c r="S39" s="5"/>
      <c r="T39" s="5"/>
      <c r="U39" s="11"/>
      <c r="V39" s="11"/>
      <c r="W39" s="7"/>
      <c r="X39" s="11"/>
      <c r="Y39" s="11"/>
      <c r="Z39" s="11"/>
      <c r="AA39" s="17"/>
      <c r="AB39" s="17"/>
      <c r="AC39" s="17"/>
      <c r="AD39" s="17"/>
      <c r="AE39" s="75"/>
      <c r="AF39" s="75"/>
      <c r="AG39" s="76"/>
      <c r="AH39" s="76"/>
      <c r="AI39" s="75"/>
      <c r="AJ39" s="75"/>
      <c r="AK39" s="11"/>
      <c r="AQ39" s="146"/>
      <c r="AS39" s="640" t="s">
        <v>118</v>
      </c>
      <c r="AT39" s="642"/>
      <c r="AU39" s="136"/>
      <c r="AV39" s="126" t="s">
        <v>93</v>
      </c>
      <c r="AW39" s="640"/>
      <c r="AX39" s="641"/>
      <c r="AY39" s="641"/>
      <c r="AZ39" s="641"/>
      <c r="BA39" s="641"/>
      <c r="BB39" s="641"/>
      <c r="BC39" s="642"/>
    </row>
    <row r="40" spans="1:58" ht="18.75" customHeight="1" thickBot="1">
      <c r="A40" s="7"/>
      <c r="B40" s="739" t="s">
        <v>75</v>
      </c>
      <c r="C40" s="740"/>
      <c r="D40" s="96"/>
      <c r="E40" s="97" t="s">
        <v>74</v>
      </c>
      <c r="F40" s="122"/>
      <c r="G40" s="94" t="s">
        <v>64</v>
      </c>
      <c r="H40" s="122"/>
      <c r="I40" s="94" t="s">
        <v>65</v>
      </c>
      <c r="J40" s="122"/>
      <c r="K40" s="94" t="s">
        <v>64</v>
      </c>
      <c r="L40" s="122"/>
      <c r="M40" s="93" t="s">
        <v>65</v>
      </c>
      <c r="N40" s="95"/>
      <c r="O40" s="91"/>
      <c r="P40" s="11"/>
      <c r="Q40" s="5"/>
      <c r="R40" s="5"/>
      <c r="S40" s="5"/>
      <c r="T40" s="11"/>
      <c r="U40" s="8"/>
      <c r="V40" s="8"/>
      <c r="W40" s="7"/>
      <c r="X40" s="11"/>
      <c r="Y40" s="11"/>
      <c r="Z40" s="11"/>
      <c r="AA40" s="71"/>
      <c r="AB40" s="11"/>
      <c r="AC40" s="11"/>
      <c r="AD40" s="11"/>
      <c r="AE40" s="11"/>
      <c r="AF40" s="11"/>
      <c r="AG40" s="11"/>
      <c r="AH40" s="26"/>
      <c r="AI40" s="75"/>
      <c r="AJ40" s="75"/>
      <c r="AK40" s="11"/>
      <c r="AQ40" s="146"/>
      <c r="AS40" s="640" t="s">
        <v>123</v>
      </c>
      <c r="AT40" s="642"/>
      <c r="AU40" s="137"/>
      <c r="AV40" s="143" t="s">
        <v>93</v>
      </c>
      <c r="AW40" s="643"/>
      <c r="AX40" s="644"/>
      <c r="AY40" s="644"/>
      <c r="AZ40" s="644"/>
      <c r="BA40" s="644"/>
      <c r="BB40" s="644"/>
      <c r="BC40" s="645"/>
    </row>
    <row r="41" spans="1:58" ht="18.75" customHeight="1" thickBot="1">
      <c r="A41" s="7"/>
      <c r="B41" s="740" t="s">
        <v>76</v>
      </c>
      <c r="C41" s="741"/>
      <c r="D41" s="96"/>
      <c r="E41" s="97" t="s">
        <v>74</v>
      </c>
      <c r="F41" s="122"/>
      <c r="G41" s="94" t="s">
        <v>64</v>
      </c>
      <c r="H41" s="122"/>
      <c r="I41" s="94" t="s">
        <v>65</v>
      </c>
      <c r="J41" s="122"/>
      <c r="K41" s="94" t="s">
        <v>64</v>
      </c>
      <c r="L41" s="122"/>
      <c r="M41" s="93" t="s">
        <v>65</v>
      </c>
      <c r="N41" s="95"/>
      <c r="O41" s="91"/>
      <c r="P41" s="11"/>
      <c r="Q41" s="5"/>
      <c r="R41" s="5"/>
      <c r="S41" s="5"/>
      <c r="T41" s="8"/>
      <c r="U41" s="45"/>
      <c r="V41" s="45"/>
      <c r="W41" s="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75"/>
      <c r="AJ41" s="75"/>
      <c r="AK41" s="11"/>
      <c r="AM41" s="50"/>
      <c r="AQ41" s="146"/>
      <c r="AS41" s="640" t="s">
        <v>124</v>
      </c>
      <c r="AT41" s="642"/>
      <c r="AU41" s="137"/>
      <c r="AV41" s="143" t="s">
        <v>93</v>
      </c>
      <c r="AW41" s="646"/>
      <c r="AX41" s="647"/>
      <c r="AY41" s="647"/>
      <c r="AZ41" s="647"/>
      <c r="BA41" s="647"/>
      <c r="BB41" s="647"/>
      <c r="BC41" s="648"/>
    </row>
    <row r="42" spans="1:58" ht="18.75" customHeight="1">
      <c r="A42" s="5"/>
      <c r="B42" s="98"/>
      <c r="C42" s="98"/>
      <c r="D42" s="99"/>
      <c r="E42" s="99"/>
      <c r="F42" s="89"/>
      <c r="G42" s="89"/>
      <c r="H42" s="90"/>
      <c r="I42" s="89"/>
      <c r="J42" s="89"/>
      <c r="K42" s="90"/>
      <c r="L42" s="89"/>
      <c r="M42" s="89"/>
      <c r="N42" s="90"/>
      <c r="O42" s="91"/>
      <c r="P42" s="10"/>
      <c r="Q42" s="10"/>
      <c r="R42" s="10"/>
      <c r="S42" s="10"/>
      <c r="T42" s="45"/>
      <c r="U42" s="11"/>
      <c r="V42" s="11"/>
      <c r="W42" s="5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75"/>
      <c r="AJ42" s="75"/>
      <c r="AK42" s="11"/>
      <c r="AQ42" s="146"/>
      <c r="AS42" s="640" t="s">
        <v>119</v>
      </c>
      <c r="AT42" s="642"/>
      <c r="AU42" s="137"/>
      <c r="AV42" s="143" t="s">
        <v>93</v>
      </c>
      <c r="AW42" s="640" t="s">
        <v>126</v>
      </c>
      <c r="AX42" s="641"/>
      <c r="AY42" s="641"/>
      <c r="AZ42" s="641"/>
      <c r="BA42" s="641"/>
      <c r="BB42" s="641"/>
      <c r="BC42" s="642"/>
    </row>
    <row r="43" spans="1:58" ht="18.75" customHeight="1">
      <c r="A43" s="5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0"/>
      <c r="Q43" s="5"/>
      <c r="R43" s="5"/>
      <c r="S43" s="5"/>
      <c r="T43" s="11"/>
      <c r="U43" s="11"/>
      <c r="V43" s="11"/>
      <c r="W43" s="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Q43" s="146"/>
      <c r="AS43" s="649" t="s">
        <v>117</v>
      </c>
      <c r="AT43" s="649"/>
      <c r="AU43" s="145">
        <f>SUM(AU39:AU42)</f>
        <v>0</v>
      </c>
      <c r="AV43" s="144" t="s">
        <v>93</v>
      </c>
      <c r="AW43" s="629"/>
      <c r="AX43" s="630"/>
      <c r="AY43" s="630"/>
      <c r="AZ43" s="630"/>
      <c r="BA43" s="630"/>
      <c r="BB43" s="630"/>
      <c r="BC43" s="631"/>
    </row>
    <row r="44" spans="1:58" ht="18.75" customHeight="1">
      <c r="A44" s="5"/>
      <c r="B44" s="100" t="s">
        <v>77</v>
      </c>
      <c r="C44" s="98"/>
      <c r="D44" s="99"/>
      <c r="E44" s="99"/>
      <c r="F44" s="89"/>
      <c r="G44" s="89"/>
      <c r="H44" s="90"/>
      <c r="I44" s="89"/>
      <c r="J44" s="89"/>
      <c r="K44" s="101" t="s">
        <v>78</v>
      </c>
      <c r="L44" s="102"/>
      <c r="M44" s="102"/>
      <c r="N44" s="101"/>
      <c r="O44" s="102"/>
      <c r="P44" s="89"/>
      <c r="Q44" s="5"/>
      <c r="R44" s="5"/>
      <c r="S44" s="5"/>
      <c r="T44" s="11"/>
      <c r="U44" s="7"/>
      <c r="V44" s="7"/>
      <c r="W44" s="5"/>
      <c r="X44" s="57"/>
      <c r="Y44" s="58"/>
      <c r="Z44" s="11"/>
      <c r="AA44" s="11"/>
      <c r="AB44" s="11"/>
      <c r="AC44" s="11"/>
      <c r="AD44" s="11"/>
      <c r="AE44" s="11"/>
      <c r="AF44" s="11"/>
      <c r="AG44" s="56"/>
      <c r="AH44" s="56"/>
      <c r="AI44" s="56"/>
      <c r="AJ44" s="56"/>
      <c r="AK44" s="11"/>
      <c r="AQ44" s="146"/>
    </row>
    <row r="45" spans="1:58" ht="18.75" customHeight="1">
      <c r="A45" s="5"/>
      <c r="B45" s="103"/>
      <c r="C45" s="104"/>
      <c r="D45" s="733" t="s">
        <v>57</v>
      </c>
      <c r="E45" s="734"/>
      <c r="F45" s="735" t="s">
        <v>61</v>
      </c>
      <c r="G45" s="736"/>
      <c r="H45" s="733" t="s">
        <v>79</v>
      </c>
      <c r="I45" s="734"/>
      <c r="J45" s="89"/>
      <c r="K45" s="105" t="s">
        <v>80</v>
      </c>
      <c r="L45" s="106"/>
      <c r="M45" s="107"/>
      <c r="N45" s="737">
        <f>H49</f>
        <v>0</v>
      </c>
      <c r="O45" s="738"/>
      <c r="P45" s="90"/>
      <c r="Q45" s="5"/>
      <c r="R45" s="5"/>
      <c r="S45" s="5"/>
      <c r="T45" s="11"/>
      <c r="U45" s="7"/>
      <c r="V45" s="7"/>
      <c r="W45" s="5"/>
      <c r="X45" s="56"/>
      <c r="Y45" s="17"/>
      <c r="Z45" s="17"/>
      <c r="AA45" s="77"/>
      <c r="AB45" s="78"/>
      <c r="AC45" s="78"/>
      <c r="AD45" s="56"/>
      <c r="AE45" s="56"/>
      <c r="AF45" s="11"/>
      <c r="AG45" s="11"/>
      <c r="AH45" s="79"/>
      <c r="AI45" s="79"/>
      <c r="AJ45" s="79"/>
      <c r="AK45" s="11"/>
      <c r="AQ45" s="146"/>
      <c r="AS45" s="123" t="s">
        <v>122</v>
      </c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</row>
    <row r="46" spans="1:58" s="13" customFormat="1" ht="18.75" customHeight="1" thickBot="1">
      <c r="A46" s="5"/>
      <c r="B46" s="740" t="s">
        <v>73</v>
      </c>
      <c r="C46" s="741"/>
      <c r="D46" s="737">
        <f>D39</f>
        <v>0</v>
      </c>
      <c r="E46" s="738"/>
      <c r="F46" s="755" t="str">
        <f>IF(ISERROR(((J39&amp;":"&amp;L39)-(F39&amp;":"&amp;H39))*24)=TRUE,"",((J39&amp;":"&amp;L39)-(F39&amp;":"&amp;H39))*24)</f>
        <v/>
      </c>
      <c r="G46" s="738"/>
      <c r="H46" s="737" t="str">
        <f>IF(ISERROR(D46*F46)=TRUE,"",(D46*F46))</f>
        <v/>
      </c>
      <c r="I46" s="738"/>
      <c r="J46" s="89"/>
      <c r="K46" s="108" t="s">
        <v>81</v>
      </c>
      <c r="L46" s="109"/>
      <c r="M46" s="110"/>
      <c r="N46" s="760">
        <f>D49</f>
        <v>0</v>
      </c>
      <c r="O46" s="761"/>
      <c r="P46" s="90"/>
      <c r="Q46" s="5"/>
      <c r="R46" s="5"/>
      <c r="S46" s="5"/>
      <c r="T46" s="5"/>
      <c r="U46" s="7"/>
      <c r="V46" s="7"/>
      <c r="W46" s="7"/>
      <c r="X46" s="56"/>
      <c r="Y46" s="17"/>
      <c r="Z46" s="17"/>
      <c r="AA46" s="77"/>
      <c r="AB46" s="78"/>
      <c r="AC46" s="78"/>
      <c r="AD46" s="56"/>
      <c r="AE46" s="56"/>
      <c r="AF46" s="56"/>
      <c r="AG46" s="56"/>
      <c r="AH46" s="56"/>
      <c r="AI46" s="56"/>
      <c r="AJ46" s="56"/>
      <c r="AK46" s="11"/>
      <c r="AL46" s="2"/>
      <c r="AM46" s="2"/>
      <c r="AN46" s="2"/>
      <c r="AQ46" s="146"/>
      <c r="AR46" s="2"/>
      <c r="AS46" s="124" t="s">
        <v>112</v>
      </c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2"/>
      <c r="BE46" s="2"/>
      <c r="BF46" s="2"/>
    </row>
    <row r="47" spans="1:58" s="13" customFormat="1" ht="18.75" customHeight="1" thickTop="1">
      <c r="A47" s="5"/>
      <c r="B47" s="740" t="s">
        <v>75</v>
      </c>
      <c r="C47" s="741"/>
      <c r="D47" s="737">
        <f>D40</f>
        <v>0</v>
      </c>
      <c r="E47" s="738"/>
      <c r="F47" s="755" t="str">
        <f>IF(ISERROR(((J40&amp;":"&amp;L40)-(F40&amp;":"&amp;H40))*24)=TRUE,"",((J40&amp;":"&amp;L40)-(F40&amp;":"&amp;H40))*24)</f>
        <v/>
      </c>
      <c r="G47" s="738"/>
      <c r="H47" s="756" t="str">
        <f>IF(ISERROR(D47*F47)=TRUE,"",(D47*F47))</f>
        <v/>
      </c>
      <c r="I47" s="757"/>
      <c r="J47" s="99"/>
      <c r="K47" s="111" t="s">
        <v>82</v>
      </c>
      <c r="L47" s="112"/>
      <c r="M47" s="113"/>
      <c r="N47" s="758" t="e">
        <f>ROUNDDOWN(N45/N46,2)</f>
        <v>#DIV/0!</v>
      </c>
      <c r="O47" s="759"/>
      <c r="P47" s="90"/>
      <c r="Q47" s="5"/>
      <c r="R47" s="5"/>
      <c r="S47" s="5"/>
      <c r="T47" s="5"/>
      <c r="U47" s="7"/>
      <c r="V47" s="7"/>
      <c r="W47" s="7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11"/>
      <c r="AL47" s="2"/>
      <c r="AM47" s="2"/>
      <c r="AN47" s="2"/>
      <c r="AQ47" s="146"/>
      <c r="AR47" s="2"/>
      <c r="AS47" s="653" t="s">
        <v>89</v>
      </c>
      <c r="AT47" s="653"/>
      <c r="AU47" s="653" t="s">
        <v>90</v>
      </c>
      <c r="AV47" s="653"/>
      <c r="AW47" s="637" t="s">
        <v>91</v>
      </c>
      <c r="AX47" s="638"/>
      <c r="AY47" s="638"/>
      <c r="AZ47" s="638"/>
      <c r="BA47" s="638"/>
      <c r="BB47" s="638"/>
      <c r="BC47" s="639"/>
      <c r="BD47" s="2"/>
      <c r="BE47" s="2"/>
      <c r="BF47" s="2"/>
    </row>
    <row r="48" spans="1:58" s="13" customFormat="1" ht="18.75" customHeight="1" thickBot="1">
      <c r="A48" s="7"/>
      <c r="B48" s="768" t="s">
        <v>76</v>
      </c>
      <c r="C48" s="769"/>
      <c r="D48" s="760">
        <f>D41</f>
        <v>0</v>
      </c>
      <c r="E48" s="761"/>
      <c r="F48" s="770" t="str">
        <f>IF(ISERROR(((J41&amp;":"&amp;L41)-(F41&amp;":"&amp;H41))*24)=TRUE,"",((J41&amp;":"&amp;L41)-(F41&amp;":"&amp;H41))*24)</f>
        <v/>
      </c>
      <c r="G48" s="761"/>
      <c r="H48" s="771" t="str">
        <f>IF(ISERROR(D48*F48)=TRUE,"",(D48*F48))</f>
        <v/>
      </c>
      <c r="I48" s="772"/>
      <c r="J48" s="99"/>
      <c r="K48" s="114"/>
      <c r="L48" s="89"/>
      <c r="M48" s="115"/>
      <c r="N48" s="100"/>
      <c r="O48" s="116"/>
      <c r="P48" s="116"/>
      <c r="Q48" s="5"/>
      <c r="R48" s="5"/>
      <c r="S48" s="5"/>
      <c r="T48" s="5"/>
      <c r="U48" s="10"/>
      <c r="V48" s="10"/>
      <c r="W48" s="7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2"/>
      <c r="AM48" s="2"/>
      <c r="AN48" s="2"/>
      <c r="AQ48" s="146"/>
      <c r="AR48" s="2"/>
      <c r="AS48" s="632" t="s">
        <v>121</v>
      </c>
      <c r="AT48" s="632"/>
      <c r="AU48" s="137"/>
      <c r="AV48" s="127" t="s">
        <v>93</v>
      </c>
      <c r="AW48" s="650"/>
      <c r="AX48" s="651"/>
      <c r="AY48" s="651"/>
      <c r="AZ48" s="651"/>
      <c r="BA48" s="651"/>
      <c r="BB48" s="651"/>
      <c r="BC48" s="652"/>
      <c r="BD48" s="2"/>
      <c r="BE48" s="2"/>
      <c r="BF48" s="2"/>
    </row>
    <row r="49" spans="1:58" s="13" customFormat="1" ht="18.75" customHeight="1" thickTop="1">
      <c r="A49" s="7"/>
      <c r="B49" s="773" t="s">
        <v>83</v>
      </c>
      <c r="C49" s="774"/>
      <c r="D49" s="758">
        <f>SUM(D46:E48)</f>
        <v>0</v>
      </c>
      <c r="E49" s="759"/>
      <c r="F49" s="758">
        <f t="shared" ref="F49" si="2">SUM(F46:G48)</f>
        <v>0</v>
      </c>
      <c r="G49" s="759"/>
      <c r="H49" s="758">
        <f>SUM(H46:I48)</f>
        <v>0</v>
      </c>
      <c r="I49" s="759"/>
      <c r="J49" s="89"/>
      <c r="K49" s="90"/>
      <c r="L49" s="89"/>
      <c r="M49" s="89"/>
      <c r="N49" s="90"/>
      <c r="O49" s="89"/>
      <c r="P49" s="89"/>
      <c r="Q49" s="5"/>
      <c r="R49" s="5"/>
      <c r="S49" s="5"/>
      <c r="T49" s="5"/>
      <c r="U49" s="7"/>
      <c r="V49" s="7"/>
      <c r="W49" s="7"/>
      <c r="X49" s="57"/>
      <c r="Y49" s="58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73"/>
      <c r="AL49" s="2"/>
      <c r="AM49" s="2"/>
      <c r="AN49" s="2"/>
      <c r="AQ49" s="146"/>
      <c r="AS49" s="632" t="s">
        <v>113</v>
      </c>
      <c r="AT49" s="632"/>
      <c r="AU49" s="141" t="e">
        <f>J14</f>
        <v>#DIV/0!</v>
      </c>
      <c r="AV49" s="127" t="s">
        <v>93</v>
      </c>
      <c r="AW49" s="797" t="s">
        <v>129</v>
      </c>
      <c r="AX49" s="798"/>
      <c r="AY49" s="798"/>
      <c r="AZ49" s="798"/>
      <c r="BA49" s="798"/>
      <c r="BB49" s="798"/>
      <c r="BC49" s="799"/>
    </row>
    <row r="50" spans="1:58" s="13" customFormat="1" ht="18.75" customHeight="1">
      <c r="A50" s="7"/>
      <c r="B50" s="91"/>
      <c r="C50" s="95"/>
      <c r="D50" s="98"/>
      <c r="E50" s="98"/>
      <c r="F50" s="98"/>
      <c r="G50" s="89"/>
      <c r="H50" s="98"/>
      <c r="I50" s="90"/>
      <c r="J50" s="89"/>
      <c r="K50" s="89"/>
      <c r="L50" s="90"/>
      <c r="M50" s="89"/>
      <c r="N50" s="89"/>
      <c r="O50" s="90"/>
      <c r="P50" s="90"/>
      <c r="Q50" s="5"/>
      <c r="R50" s="5"/>
      <c r="S50" s="5"/>
      <c r="T50" s="10"/>
      <c r="U50" s="7"/>
      <c r="V50" s="7"/>
      <c r="W50" s="7"/>
      <c r="X50" s="11"/>
      <c r="Y50" s="11"/>
      <c r="Z50" s="11"/>
      <c r="AA50" s="11"/>
      <c r="AB50" s="76"/>
      <c r="AC50" s="76"/>
      <c r="AD50" s="76"/>
      <c r="AE50" s="11"/>
      <c r="AF50" s="11"/>
      <c r="AG50" s="11"/>
      <c r="AH50" s="75"/>
      <c r="AI50" s="75"/>
      <c r="AJ50" s="75"/>
      <c r="AK50" s="73"/>
      <c r="AL50" s="2"/>
      <c r="AM50" s="2"/>
      <c r="AN50" s="2"/>
      <c r="AQ50" s="146"/>
      <c r="AS50" s="632" t="s">
        <v>115</v>
      </c>
      <c r="AT50" s="632"/>
      <c r="AU50" s="137"/>
      <c r="AV50" s="127" t="s">
        <v>93</v>
      </c>
      <c r="AW50" s="646"/>
      <c r="AX50" s="647"/>
      <c r="AY50" s="647"/>
      <c r="AZ50" s="647"/>
      <c r="BA50" s="647"/>
      <c r="BB50" s="647"/>
      <c r="BC50" s="648"/>
    </row>
    <row r="51" spans="1:58" s="13" customFormat="1" ht="18.75" customHeight="1">
      <c r="A51" s="7"/>
      <c r="B51" s="756" t="s">
        <v>38</v>
      </c>
      <c r="C51" s="778"/>
      <c r="D51" s="778"/>
      <c r="E51" s="778"/>
      <c r="F51" s="778"/>
      <c r="G51" s="778"/>
      <c r="H51" s="778"/>
      <c r="I51" s="778"/>
      <c r="J51" s="778"/>
      <c r="K51" s="778"/>
      <c r="L51" s="757"/>
      <c r="M51" s="737" t="s">
        <v>21</v>
      </c>
      <c r="N51" s="755"/>
      <c r="O51" s="738"/>
      <c r="P51" s="117"/>
      <c r="Q51" s="5"/>
      <c r="R51" s="5"/>
      <c r="S51" s="5"/>
      <c r="T51" s="5"/>
      <c r="U51" s="7"/>
      <c r="V51" s="7"/>
      <c r="W51" s="7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2"/>
      <c r="AM51" s="2"/>
      <c r="AN51" s="2"/>
      <c r="AQ51" s="146"/>
      <c r="AS51" s="632" t="s">
        <v>116</v>
      </c>
      <c r="AT51" s="632"/>
      <c r="AU51" s="137"/>
      <c r="AV51" s="127" t="s">
        <v>93</v>
      </c>
      <c r="AW51" s="650"/>
      <c r="AX51" s="651"/>
      <c r="AY51" s="651"/>
      <c r="AZ51" s="651"/>
      <c r="BA51" s="651"/>
      <c r="BB51" s="651"/>
      <c r="BC51" s="652"/>
    </row>
    <row r="52" spans="1:58" ht="18.75" customHeight="1">
      <c r="A52" s="7"/>
      <c r="B52" s="777" t="s">
        <v>85</v>
      </c>
      <c r="C52" s="777"/>
      <c r="D52" s="777"/>
      <c r="E52" s="777"/>
      <c r="F52" s="777"/>
      <c r="G52" s="776" t="e">
        <f>N47-8</f>
        <v>#DIV/0!</v>
      </c>
      <c r="H52" s="776"/>
      <c r="I52" s="776" t="s">
        <v>67</v>
      </c>
      <c r="J52" s="775">
        <v>184000</v>
      </c>
      <c r="K52" s="775"/>
      <c r="L52" s="775"/>
      <c r="M52" s="767" t="e">
        <f>ROUNDDOWN(G52*J52,-3)</f>
        <v>#DIV/0!</v>
      </c>
      <c r="N52" s="767"/>
      <c r="O52" s="767"/>
      <c r="P52" s="59"/>
      <c r="Q52" s="5"/>
      <c r="R52" s="5"/>
      <c r="S52" s="5"/>
      <c r="T52" s="5"/>
      <c r="U52" s="7"/>
      <c r="V52" s="7"/>
      <c r="W52" s="7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M52" s="55">
        <v>300000</v>
      </c>
      <c r="AQ52" s="146"/>
      <c r="AR52" s="13"/>
      <c r="AS52" s="640" t="s">
        <v>125</v>
      </c>
      <c r="AT52" s="642"/>
      <c r="AU52" s="137"/>
      <c r="AV52" s="128" t="s">
        <v>93</v>
      </c>
      <c r="AW52" s="650"/>
      <c r="AX52" s="651"/>
      <c r="AY52" s="651"/>
      <c r="AZ52" s="651"/>
      <c r="BA52" s="651"/>
      <c r="BB52" s="651"/>
      <c r="BC52" s="652"/>
      <c r="BD52" s="13"/>
      <c r="BE52" s="13"/>
      <c r="BF52" s="13"/>
    </row>
    <row r="53" spans="1:58" ht="18.75" customHeight="1">
      <c r="A53" s="7"/>
      <c r="B53" s="777"/>
      <c r="C53" s="777"/>
      <c r="D53" s="777"/>
      <c r="E53" s="777"/>
      <c r="F53" s="777"/>
      <c r="G53" s="776"/>
      <c r="H53" s="776"/>
      <c r="I53" s="776"/>
      <c r="J53" s="775"/>
      <c r="K53" s="775"/>
      <c r="L53" s="775"/>
      <c r="M53" s="767"/>
      <c r="N53" s="767"/>
      <c r="O53" s="767"/>
      <c r="P53" s="118"/>
      <c r="Q53" s="7"/>
      <c r="R53" s="7"/>
      <c r="S53" s="7"/>
      <c r="T53" s="5"/>
      <c r="U53" s="7"/>
      <c r="V53" s="7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M53" s="55">
        <v>400000</v>
      </c>
      <c r="AQ53" s="146"/>
      <c r="AR53" s="13"/>
      <c r="AS53" s="632" t="s">
        <v>105</v>
      </c>
      <c r="AT53" s="632"/>
      <c r="AU53" s="137"/>
      <c r="AV53" s="127" t="s">
        <v>93</v>
      </c>
      <c r="AW53" s="650"/>
      <c r="AX53" s="651"/>
      <c r="AY53" s="651"/>
      <c r="AZ53" s="651"/>
      <c r="BA53" s="651"/>
      <c r="BB53" s="651"/>
      <c r="BC53" s="652"/>
      <c r="BD53" s="13"/>
      <c r="BE53" s="13"/>
      <c r="BF53" s="13"/>
    </row>
    <row r="54" spans="1:58" ht="18.75" customHeight="1">
      <c r="A54" s="7"/>
      <c r="B54" s="119"/>
      <c r="C54" s="119"/>
      <c r="D54" s="119"/>
      <c r="E54" s="119"/>
      <c r="F54" s="119"/>
      <c r="G54" s="102"/>
      <c r="H54" s="102"/>
      <c r="I54" s="102"/>
      <c r="J54" s="120"/>
      <c r="K54" s="120"/>
      <c r="L54" s="120"/>
      <c r="M54" s="74"/>
      <c r="N54" s="74"/>
      <c r="O54" s="74"/>
      <c r="P54" s="118"/>
      <c r="Q54" s="7"/>
      <c r="R54" s="7"/>
      <c r="S54" s="7"/>
      <c r="T54" s="5"/>
      <c r="U54" s="7"/>
      <c r="V54" s="7"/>
      <c r="W54" s="56"/>
      <c r="X54" s="57"/>
      <c r="Y54" s="58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M54" s="55">
        <v>500000</v>
      </c>
      <c r="AQ54" s="146"/>
      <c r="AR54" s="13"/>
      <c r="AS54" s="635" t="s">
        <v>117</v>
      </c>
      <c r="AT54" s="635"/>
      <c r="AU54" s="133" t="e">
        <f>SUM(AU48:AU53)</f>
        <v>#DIV/0!</v>
      </c>
      <c r="AV54" s="134" t="s">
        <v>93</v>
      </c>
      <c r="AW54" s="629"/>
      <c r="AX54" s="630"/>
      <c r="AY54" s="630"/>
      <c r="AZ54" s="630"/>
      <c r="BA54" s="630"/>
      <c r="BB54" s="630"/>
      <c r="BC54" s="631"/>
      <c r="BD54" s="13"/>
      <c r="BE54" s="13"/>
      <c r="BF54" s="13"/>
    </row>
    <row r="55" spans="1:58" ht="18.75" customHeight="1">
      <c r="A55" s="7"/>
      <c r="B55" s="30" t="s">
        <v>15</v>
      </c>
      <c r="C55" s="31" t="s">
        <v>16</v>
      </c>
      <c r="D55" s="6"/>
      <c r="E55" s="6"/>
      <c r="F55" s="6"/>
      <c r="G55" s="6"/>
      <c r="H55" s="6"/>
      <c r="I55" s="7"/>
      <c r="J55" s="7"/>
      <c r="K55" s="7"/>
      <c r="L55" s="762"/>
      <c r="M55" s="762"/>
      <c r="N55" s="7"/>
      <c r="O55" s="7"/>
      <c r="P55" s="7"/>
      <c r="Q55" s="7"/>
      <c r="R55" s="7"/>
      <c r="S55" s="7"/>
      <c r="T55" s="5"/>
      <c r="W55" s="56"/>
      <c r="X55" s="11"/>
      <c r="Y55" s="11"/>
      <c r="Z55" s="11"/>
      <c r="AA55" s="59"/>
      <c r="AB55" s="59"/>
      <c r="AC55" s="59"/>
      <c r="AD55" s="11"/>
      <c r="AE55" s="11"/>
      <c r="AF55" s="11"/>
      <c r="AG55" s="11"/>
      <c r="AH55" s="11"/>
      <c r="AI55" s="11"/>
      <c r="AJ55" s="11"/>
      <c r="AK55" s="11"/>
      <c r="AQ55" s="146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</row>
    <row r="56" spans="1:58" ht="18.75" customHeight="1" thickBot="1">
      <c r="A56" s="7"/>
      <c r="B56" s="33" t="s">
        <v>18</v>
      </c>
      <c r="C56" s="6"/>
      <c r="D56" s="6"/>
      <c r="E56" s="6"/>
      <c r="F56" s="6"/>
      <c r="G56" s="6"/>
      <c r="H56" s="7"/>
      <c r="I56" s="7"/>
      <c r="J56" s="7"/>
      <c r="K56" s="7"/>
      <c r="L56" s="7"/>
      <c r="M56" s="7"/>
      <c r="N56" s="32"/>
      <c r="O56" s="7"/>
      <c r="P56" s="7"/>
      <c r="Q56" s="7"/>
      <c r="R56" s="7"/>
      <c r="S56" s="7"/>
      <c r="T56" s="5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Q56" s="146"/>
    </row>
    <row r="57" spans="1:58" ht="18.75" customHeight="1" thickBot="1">
      <c r="A57" s="7"/>
      <c r="B57" s="35" t="s">
        <v>20</v>
      </c>
      <c r="C57" s="36"/>
      <c r="D57" s="36"/>
      <c r="E57" s="747"/>
      <c r="F57" s="763"/>
      <c r="G57" s="748"/>
      <c r="H57" s="7"/>
      <c r="I57" s="37" t="s">
        <v>21</v>
      </c>
      <c r="J57" s="38"/>
      <c r="K57" s="764">
        <f>ROUNDDOWN(IF(E57="〇",E58*AP25,0),-3)</f>
        <v>0</v>
      </c>
      <c r="L57" s="765"/>
      <c r="M57" s="766"/>
      <c r="N57" s="34"/>
      <c r="O57" s="7"/>
      <c r="P57" s="7"/>
      <c r="Q57" s="7"/>
      <c r="R57" s="7"/>
      <c r="S57" s="7"/>
      <c r="T57" s="5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Q57" s="146"/>
    </row>
    <row r="58" spans="1:58" ht="18.75" customHeight="1" thickBot="1">
      <c r="A58" s="7"/>
      <c r="B58" s="791" t="s">
        <v>22</v>
      </c>
      <c r="C58" s="792"/>
      <c r="D58" s="793"/>
      <c r="E58" s="747"/>
      <c r="F58" s="763"/>
      <c r="G58" s="748"/>
      <c r="H58" s="7"/>
      <c r="I58" s="7"/>
      <c r="J58" s="7"/>
      <c r="K58" s="7"/>
      <c r="L58" s="7"/>
      <c r="M58" s="7"/>
      <c r="N58" s="34"/>
      <c r="O58" s="7"/>
      <c r="P58" s="7"/>
      <c r="Q58" s="7"/>
      <c r="R58" s="7"/>
      <c r="S58" s="7"/>
      <c r="T58" s="5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Q58" s="146"/>
    </row>
    <row r="59" spans="1:58" ht="18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5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Q59" s="146"/>
    </row>
    <row r="60" spans="1:58" ht="18.75" customHeight="1">
      <c r="A60" s="7"/>
      <c r="B60" s="30" t="s">
        <v>24</v>
      </c>
      <c r="C60" s="31" t="s">
        <v>29</v>
      </c>
      <c r="D60" s="6"/>
      <c r="E60" s="6"/>
      <c r="F60" s="6"/>
      <c r="G60" s="6"/>
      <c r="H60" s="6"/>
      <c r="I60" s="7"/>
      <c r="J60" s="7"/>
      <c r="K60" s="5"/>
      <c r="L60" s="7"/>
      <c r="M60" s="7"/>
      <c r="N60" s="7"/>
      <c r="O60" s="7"/>
      <c r="P60" s="7"/>
      <c r="Q60" s="7"/>
      <c r="R60" s="7"/>
      <c r="S60" s="7"/>
      <c r="T60" s="5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Q60" s="146"/>
    </row>
    <row r="61" spans="1:58" ht="18.75" customHeight="1">
      <c r="A61" s="7"/>
      <c r="B61" s="6" t="s">
        <v>31</v>
      </c>
      <c r="C61" s="6"/>
      <c r="D61" s="6"/>
      <c r="E61" s="6"/>
      <c r="F61" s="6"/>
      <c r="G61" s="6"/>
      <c r="H61" s="7"/>
      <c r="I61" s="7"/>
      <c r="J61" s="7"/>
      <c r="K61" s="7"/>
      <c r="L61" s="7"/>
      <c r="M61" s="7"/>
      <c r="N61" s="7"/>
      <c r="O61" s="32"/>
      <c r="P61" s="7"/>
      <c r="Q61" s="7"/>
      <c r="R61" s="7"/>
      <c r="S61" s="7"/>
      <c r="T61" s="7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Q61" s="146"/>
    </row>
    <row r="62" spans="1:58" ht="18.75" customHeight="1" thickBot="1">
      <c r="A62" s="7"/>
      <c r="B62" s="675" t="s">
        <v>32</v>
      </c>
      <c r="C62" s="675"/>
      <c r="D62" s="675"/>
      <c r="E62" s="675" t="s">
        <v>33</v>
      </c>
      <c r="F62" s="676"/>
      <c r="G62" s="676" t="s">
        <v>34</v>
      </c>
      <c r="H62" s="796"/>
      <c r="I62" s="709" t="s">
        <v>35</v>
      </c>
      <c r="J62" s="709"/>
      <c r="K62" s="7"/>
      <c r="L62" s="7"/>
      <c r="M62" s="7"/>
      <c r="N62" s="7"/>
      <c r="O62" s="7"/>
      <c r="P62" s="32"/>
      <c r="Q62" s="7"/>
      <c r="R62" s="7"/>
      <c r="S62" s="7"/>
      <c r="T62" s="7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Q62" s="146"/>
    </row>
    <row r="63" spans="1:58" ht="18.75" customHeight="1" thickBot="1">
      <c r="A63" s="7"/>
      <c r="B63" s="675" t="s">
        <v>39</v>
      </c>
      <c r="C63" s="675"/>
      <c r="D63" s="675"/>
      <c r="E63" s="779" t="s">
        <v>40</v>
      </c>
      <c r="F63" s="780"/>
      <c r="G63" s="785">
        <v>2000000</v>
      </c>
      <c r="H63" s="786"/>
      <c r="I63" s="794"/>
      <c r="J63" s="795"/>
      <c r="K63" s="5"/>
      <c r="L63" s="35" t="s">
        <v>21</v>
      </c>
      <c r="M63" s="787"/>
      <c r="N63" s="788"/>
      <c r="O63" s="789"/>
      <c r="P63" s="32"/>
      <c r="Q63" s="7"/>
      <c r="R63" s="7"/>
      <c r="S63" s="7"/>
      <c r="T63" s="7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Q63" s="146"/>
    </row>
    <row r="64" spans="1:58" ht="18.75" customHeight="1">
      <c r="A64" s="7"/>
      <c r="B64" s="675" t="s">
        <v>43</v>
      </c>
      <c r="C64" s="675"/>
      <c r="D64" s="675"/>
      <c r="E64" s="779" t="s">
        <v>44</v>
      </c>
      <c r="F64" s="780"/>
      <c r="G64" s="785">
        <v>2000000</v>
      </c>
      <c r="H64" s="786"/>
      <c r="I64" s="781"/>
      <c r="J64" s="782"/>
      <c r="K64" s="5"/>
      <c r="L64" s="790" t="s">
        <v>45</v>
      </c>
      <c r="M64" s="790"/>
      <c r="N64" s="790"/>
      <c r="O64" s="790"/>
      <c r="P64" s="32"/>
      <c r="Q64" s="7"/>
      <c r="R64" s="7"/>
      <c r="S64" s="7"/>
      <c r="T64" s="7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Q64" s="146"/>
    </row>
    <row r="65" spans="1:43" ht="18.75" customHeight="1">
      <c r="A65" s="7"/>
      <c r="B65" s="675"/>
      <c r="C65" s="675"/>
      <c r="D65" s="675"/>
      <c r="E65" s="779" t="s">
        <v>48</v>
      </c>
      <c r="F65" s="780"/>
      <c r="G65" s="785">
        <v>4000000</v>
      </c>
      <c r="H65" s="786"/>
      <c r="I65" s="781"/>
      <c r="J65" s="782"/>
      <c r="K65" s="5"/>
      <c r="L65" s="790"/>
      <c r="M65" s="790"/>
      <c r="N65" s="790"/>
      <c r="O65" s="790"/>
      <c r="P65" s="32"/>
      <c r="Q65" s="7"/>
      <c r="R65" s="7"/>
      <c r="S65" s="7"/>
      <c r="T65" s="7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Q65" s="146"/>
    </row>
    <row r="66" spans="1:43" ht="18.75" customHeight="1">
      <c r="A66" s="7"/>
      <c r="B66" s="675" t="s">
        <v>50</v>
      </c>
      <c r="C66" s="675"/>
      <c r="D66" s="675"/>
      <c r="E66" s="779" t="s">
        <v>51</v>
      </c>
      <c r="F66" s="780"/>
      <c r="G66" s="785">
        <v>2000000</v>
      </c>
      <c r="H66" s="786"/>
      <c r="I66" s="781"/>
      <c r="J66" s="782"/>
      <c r="K66" s="5"/>
      <c r="L66" s="5"/>
      <c r="M66" s="45"/>
      <c r="N66" s="45"/>
      <c r="O66" s="45"/>
      <c r="P66" s="32"/>
      <c r="Q66" s="7"/>
      <c r="R66" s="7"/>
      <c r="S66" s="7"/>
      <c r="T66" s="7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Q66" s="146"/>
    </row>
    <row r="67" spans="1:43" ht="18.75" customHeight="1">
      <c r="A67" s="7"/>
      <c r="B67" s="675"/>
      <c r="C67" s="675"/>
      <c r="D67" s="675"/>
      <c r="E67" s="779" t="s">
        <v>54</v>
      </c>
      <c r="F67" s="780"/>
      <c r="G67" s="785">
        <v>4000000</v>
      </c>
      <c r="H67" s="786"/>
      <c r="I67" s="781"/>
      <c r="J67" s="782"/>
      <c r="K67" s="5"/>
      <c r="L67" s="5"/>
      <c r="M67" s="45"/>
      <c r="N67" s="45"/>
      <c r="O67" s="45"/>
      <c r="P67" s="32"/>
      <c r="Q67" s="7"/>
      <c r="R67" s="7"/>
      <c r="S67" s="7"/>
      <c r="T67" s="7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Q67" s="146"/>
    </row>
    <row r="68" spans="1:43" ht="18.75" customHeight="1" thickBot="1">
      <c r="A68" s="7"/>
      <c r="B68" s="675"/>
      <c r="C68" s="675"/>
      <c r="D68" s="675"/>
      <c r="E68" s="779" t="s">
        <v>56</v>
      </c>
      <c r="F68" s="780"/>
      <c r="G68" s="785">
        <v>6000000</v>
      </c>
      <c r="H68" s="786"/>
      <c r="I68" s="783"/>
      <c r="J68" s="784"/>
      <c r="K68" s="5"/>
      <c r="L68" s="7"/>
      <c r="M68" s="7"/>
      <c r="N68" s="7"/>
      <c r="O68" s="7"/>
      <c r="P68" s="32"/>
      <c r="Q68" s="7"/>
      <c r="R68" s="7"/>
      <c r="S68" s="7"/>
      <c r="T68" s="7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Q68" s="146"/>
    </row>
    <row r="69" spans="1:43" ht="18.75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AQ69" s="146"/>
    </row>
    <row r="70" spans="1:43" ht="18.75" customHeight="1">
      <c r="AQ70" s="13"/>
    </row>
    <row r="71" spans="1:43" ht="18.75" customHeight="1">
      <c r="AQ71" s="13"/>
    </row>
    <row r="72" spans="1:43" ht="18.75" customHeight="1">
      <c r="AQ72" s="13"/>
    </row>
  </sheetData>
  <sheetProtection selectLockedCells="1"/>
  <mergeCells count="219">
    <mergeCell ref="AS40:AT40"/>
    <mergeCell ref="AS39:AT39"/>
    <mergeCell ref="AS50:AT50"/>
    <mergeCell ref="AS51:AT51"/>
    <mergeCell ref="AS48:AT48"/>
    <mergeCell ref="AS49:AT49"/>
    <mergeCell ref="AW52:BC52"/>
    <mergeCell ref="AW51:BC51"/>
    <mergeCell ref="AW50:BC50"/>
    <mergeCell ref="AW49:BC49"/>
    <mergeCell ref="AW48:BC48"/>
    <mergeCell ref="AW47:BC47"/>
    <mergeCell ref="AS41:AT41"/>
    <mergeCell ref="M63:O63"/>
    <mergeCell ref="B64:D65"/>
    <mergeCell ref="E64:F64"/>
    <mergeCell ref="I64:J64"/>
    <mergeCell ref="L64:O65"/>
    <mergeCell ref="E65:F65"/>
    <mergeCell ref="I65:J65"/>
    <mergeCell ref="AS52:AT52"/>
    <mergeCell ref="G65:H65"/>
    <mergeCell ref="G64:H64"/>
    <mergeCell ref="G63:H63"/>
    <mergeCell ref="B58:D58"/>
    <mergeCell ref="E58:G58"/>
    <mergeCell ref="B62:D62"/>
    <mergeCell ref="E62:F62"/>
    <mergeCell ref="I62:J62"/>
    <mergeCell ref="B63:D63"/>
    <mergeCell ref="E63:F63"/>
    <mergeCell ref="I63:J63"/>
    <mergeCell ref="G62:H62"/>
    <mergeCell ref="AS53:AT53"/>
    <mergeCell ref="AS54:AT54"/>
    <mergeCell ref="B66:D68"/>
    <mergeCell ref="E66:F66"/>
    <mergeCell ref="I66:J66"/>
    <mergeCell ref="E67:F67"/>
    <mergeCell ref="I67:J67"/>
    <mergeCell ref="E68:F68"/>
    <mergeCell ref="I68:J68"/>
    <mergeCell ref="G68:H68"/>
    <mergeCell ref="G67:H67"/>
    <mergeCell ref="G66:H66"/>
    <mergeCell ref="M51:O51"/>
    <mergeCell ref="L55:M55"/>
    <mergeCell ref="E57:G57"/>
    <mergeCell ref="K57:M57"/>
    <mergeCell ref="M52:O53"/>
    <mergeCell ref="B48:C48"/>
    <mergeCell ref="D48:E48"/>
    <mergeCell ref="F48:G48"/>
    <mergeCell ref="H48:I48"/>
    <mergeCell ref="B49:C49"/>
    <mergeCell ref="D49:E49"/>
    <mergeCell ref="F49:G49"/>
    <mergeCell ref="H49:I49"/>
    <mergeCell ref="J52:L53"/>
    <mergeCell ref="I52:I53"/>
    <mergeCell ref="G52:H53"/>
    <mergeCell ref="B52:F53"/>
    <mergeCell ref="B51:L51"/>
    <mergeCell ref="B47:C47"/>
    <mergeCell ref="D47:E47"/>
    <mergeCell ref="F47:G47"/>
    <mergeCell ref="H47:I47"/>
    <mergeCell ref="N47:O47"/>
    <mergeCell ref="B46:C46"/>
    <mergeCell ref="D46:E46"/>
    <mergeCell ref="F46:G46"/>
    <mergeCell ref="H46:I46"/>
    <mergeCell ref="N46:O46"/>
    <mergeCell ref="D45:E45"/>
    <mergeCell ref="F45:G45"/>
    <mergeCell ref="H45:I45"/>
    <mergeCell ref="N45:O45"/>
    <mergeCell ref="B39:C39"/>
    <mergeCell ref="B40:C40"/>
    <mergeCell ref="B41:C41"/>
    <mergeCell ref="B35:C35"/>
    <mergeCell ref="B34:F34"/>
    <mergeCell ref="G34:H34"/>
    <mergeCell ref="J34:L34"/>
    <mergeCell ref="M34:O34"/>
    <mergeCell ref="D38:E38"/>
    <mergeCell ref="J38:M38"/>
    <mergeCell ref="F38:I38"/>
    <mergeCell ref="B33:L33"/>
    <mergeCell ref="M33:O33"/>
    <mergeCell ref="D30:G30"/>
    <mergeCell ref="H30:K30"/>
    <mergeCell ref="B31:C31"/>
    <mergeCell ref="M24:N24"/>
    <mergeCell ref="B26:D26"/>
    <mergeCell ref="E26:J26"/>
    <mergeCell ref="K26:M26"/>
    <mergeCell ref="B27:D27"/>
    <mergeCell ref="E27:J27"/>
    <mergeCell ref="K27:M27"/>
    <mergeCell ref="B23:D23"/>
    <mergeCell ref="E23:F23"/>
    <mergeCell ref="G23:L23"/>
    <mergeCell ref="M23:O23"/>
    <mergeCell ref="B22:D22"/>
    <mergeCell ref="E22:F22"/>
    <mergeCell ref="G22:L22"/>
    <mergeCell ref="M22:O22"/>
    <mergeCell ref="E20:F20"/>
    <mergeCell ref="G20:L20"/>
    <mergeCell ref="M20:O20"/>
    <mergeCell ref="B21:D21"/>
    <mergeCell ref="E21:F21"/>
    <mergeCell ref="G21:L21"/>
    <mergeCell ref="M21:O21"/>
    <mergeCell ref="B19:D19"/>
    <mergeCell ref="E19:F19"/>
    <mergeCell ref="G19:L19"/>
    <mergeCell ref="M19:O19"/>
    <mergeCell ref="B20:D20"/>
    <mergeCell ref="B18:D18"/>
    <mergeCell ref="E18:F18"/>
    <mergeCell ref="G18:L18"/>
    <mergeCell ref="M18:O18"/>
    <mergeCell ref="B14:E14"/>
    <mergeCell ref="G14:I14"/>
    <mergeCell ref="J14:L14"/>
    <mergeCell ref="M14:O14"/>
    <mergeCell ref="P14:S14"/>
    <mergeCell ref="B13:E13"/>
    <mergeCell ref="G13:I13"/>
    <mergeCell ref="J13:L13"/>
    <mergeCell ref="M13:O13"/>
    <mergeCell ref="P13:S13"/>
    <mergeCell ref="B12:E12"/>
    <mergeCell ref="G12:I12"/>
    <mergeCell ref="J12:L12"/>
    <mergeCell ref="M12:O12"/>
    <mergeCell ref="P12:S12"/>
    <mergeCell ref="G10:I10"/>
    <mergeCell ref="J10:L10"/>
    <mergeCell ref="M10:O10"/>
    <mergeCell ref="G11:I11"/>
    <mergeCell ref="J11:L11"/>
    <mergeCell ref="M11:O11"/>
    <mergeCell ref="B8:E11"/>
    <mergeCell ref="G8:I8"/>
    <mergeCell ref="J8:L8"/>
    <mergeCell ref="M8:O8"/>
    <mergeCell ref="P8:S11"/>
    <mergeCell ref="G9:I9"/>
    <mergeCell ref="J9:L9"/>
    <mergeCell ref="M9:O9"/>
    <mergeCell ref="B7:E7"/>
    <mergeCell ref="F7:I7"/>
    <mergeCell ref="J7:L7"/>
    <mergeCell ref="M7:O7"/>
    <mergeCell ref="P7:S7"/>
    <mergeCell ref="B3:C4"/>
    <mergeCell ref="D3:N4"/>
    <mergeCell ref="B1:T1"/>
    <mergeCell ref="AS2:BC2"/>
    <mergeCell ref="AS7:AT7"/>
    <mergeCell ref="AU7:AV7"/>
    <mergeCell ref="AW7:BC7"/>
    <mergeCell ref="AS8:AT8"/>
    <mergeCell ref="AW8:BC8"/>
    <mergeCell ref="AS9:AT9"/>
    <mergeCell ref="AW9:BC9"/>
    <mergeCell ref="AS10:AT10"/>
    <mergeCell ref="AW10:BC10"/>
    <mergeCell ref="AS11:AS14"/>
    <mergeCell ref="AW11:BC11"/>
    <mergeCell ref="AW12:BC12"/>
    <mergeCell ref="AW13:BC13"/>
    <mergeCell ref="AW14:BC14"/>
    <mergeCell ref="AS15:AT15"/>
    <mergeCell ref="AW15:BC15"/>
    <mergeCell ref="AS16:AT16"/>
    <mergeCell ref="AW16:BC16"/>
    <mergeCell ref="AS19:AT19"/>
    <mergeCell ref="AU19:AV19"/>
    <mergeCell ref="AW19:BC19"/>
    <mergeCell ref="AS20:AT20"/>
    <mergeCell ref="AW20:BC20"/>
    <mergeCell ref="AS21:AT21"/>
    <mergeCell ref="AW21:BC21"/>
    <mergeCell ref="AS22:AT22"/>
    <mergeCell ref="AW22:BC22"/>
    <mergeCell ref="AS24:AT24"/>
    <mergeCell ref="AS28:AT28"/>
    <mergeCell ref="AU28:AV28"/>
    <mergeCell ref="AW28:BC28"/>
    <mergeCell ref="AS29:AT29"/>
    <mergeCell ref="AW29:BC29"/>
    <mergeCell ref="AW54:BC54"/>
    <mergeCell ref="AS30:AT30"/>
    <mergeCell ref="AW30:BC30"/>
    <mergeCell ref="AS31:AT31"/>
    <mergeCell ref="AW31:BC31"/>
    <mergeCell ref="AS32:AT32"/>
    <mergeCell ref="AW32:BC32"/>
    <mergeCell ref="AS33:AT33"/>
    <mergeCell ref="AW33:BC33"/>
    <mergeCell ref="AS34:AT34"/>
    <mergeCell ref="AW34:BC34"/>
    <mergeCell ref="AW38:BC38"/>
    <mergeCell ref="AW39:BC39"/>
    <mergeCell ref="AW40:BC40"/>
    <mergeCell ref="AW41:BC41"/>
    <mergeCell ref="AS42:AT42"/>
    <mergeCell ref="AW42:BC42"/>
    <mergeCell ref="AS43:AT43"/>
    <mergeCell ref="AW43:BC43"/>
    <mergeCell ref="AW53:BC53"/>
    <mergeCell ref="AU38:AV38"/>
    <mergeCell ref="AS38:AT38"/>
    <mergeCell ref="AS47:AT47"/>
    <mergeCell ref="AU47:AV47"/>
  </mergeCells>
  <phoneticPr fontId="3"/>
  <dataValidations count="9">
    <dataValidation type="list" allowBlank="1" showInputMessage="1" showErrorMessage="1" sqref="AE22:AF27 I63:J68" xr:uid="{015F7D30-8489-4164-957D-581C616A311D}">
      <formula1>"〇"</formula1>
    </dataValidation>
    <dataValidation type="list" allowBlank="1" showInputMessage="1" showErrorMessage="1" sqref="AB14:AD14" xr:uid="{32D17C32-81B4-47D4-A9B2-1AEC6A1B9CB5}">
      <formula1>$AP$31:$AP$42</formula1>
    </dataValidation>
    <dataValidation type="list" allowBlank="1" showInputMessage="1" showErrorMessage="1" sqref="AB31:AD31 AB13:AD13 AB17:AD17 AB50:AD50 E57:G57" xr:uid="{1E35431F-42BC-41E4-AFCC-7B52C844430F}">
      <formula1>"〇,×"</formula1>
    </dataValidation>
    <dataValidation type="list" allowBlank="1" showInputMessage="1" showErrorMessage="1" sqref="E23" xr:uid="{B8BD24DC-674F-4B85-977C-EF9F862C9E2F}">
      <formula1>"71,72,73,74,75,76,77,78,79,80,81,82,83,84,85,86,87,88,89,90,91,92,93,94,95,96,97,98,99,100,102,103,104,105,106,107,108,109,110,111,112,113,114,115,116,117,118,119,120"</formula1>
    </dataValidation>
    <dataValidation type="list" allowBlank="1" showInputMessage="1" showErrorMessage="1" sqref="E22" xr:uid="{F149722E-4100-480B-9766-6DFB8FBD4C79}">
      <formula1>"46,47,48,49,50,51,52,53,54,55,56,57,58,59,60,61,62,63,64,65,66,67,68,69,70"</formula1>
    </dataValidation>
    <dataValidation type="list" allowBlank="1" showInputMessage="1" showErrorMessage="1" sqref="E21" xr:uid="{01CFBF21-FE94-45DA-ABD2-B8E6FD795C8E}">
      <formula1>"36,37,38,39,40,41,42,43,44,45"</formula1>
    </dataValidation>
    <dataValidation type="list" allowBlank="1" showInputMessage="1" showErrorMessage="1" sqref="E20" xr:uid="{3C3A887C-3D02-497C-9764-AB90583417A9}">
      <formula1>"20,21,22,23,24,25,26,27,28,29,30,31,32,33,34,35"</formula1>
    </dataValidation>
    <dataValidation type="list" allowBlank="1" showInputMessage="1" showErrorMessage="1" sqref="E19" xr:uid="{184AB893-E3BC-44A5-9AD0-798A559A478B}">
      <formula1>"1,2,3,4,5,6,7,8,9,10,11,12,13,14,15,16,17,18,19"</formula1>
    </dataValidation>
    <dataValidation type="list" allowBlank="1" showInputMessage="1" showErrorMessage="1" sqref="E58:G58" xr:uid="{62452F00-9F30-4043-8812-3288D767876E}">
      <formula1>"1,2,3,4,5,6,7,8,9,10,11,12,"</formula1>
    </dataValidation>
  </dataValidations>
  <printOptions verticalCentered="1"/>
  <pageMargins left="0.19685039370078741" right="0" top="0" bottom="0" header="0.31496062992125984" footer="0.31496062992125984"/>
  <pageSetup paperSize="9" scale="42" orientation="landscape" r:id="rId1"/>
  <headerFooter>
    <oddHeader>&amp;L&amp;14様式第８号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D61B-C569-4E42-8AC1-61D3A99D07D1}">
  <sheetPr>
    <pageSetUpPr fitToPage="1"/>
  </sheetPr>
  <dimension ref="A1:AP69"/>
  <sheetViews>
    <sheetView view="pageBreakPreview" zoomScale="85" zoomScaleNormal="85" zoomScaleSheetLayoutView="85" workbookViewId="0">
      <selection activeCell="Q4" sqref="Q4"/>
    </sheetView>
  </sheetViews>
  <sheetFormatPr defaultColWidth="6.375" defaultRowHeight="18.75" customHeight="1"/>
  <cols>
    <col min="1" max="4" width="7.75" style="2" customWidth="1"/>
    <col min="5" max="5" width="10.875" style="2" bestFit="1" customWidth="1"/>
    <col min="6" max="20" width="7.75" style="2" customWidth="1"/>
    <col min="21" max="21" width="8.625" style="2" hidden="1" customWidth="1"/>
    <col min="22" max="27" width="6.75" style="2" hidden="1" customWidth="1"/>
    <col min="28" max="28" width="8.5" style="2" hidden="1" customWidth="1"/>
    <col min="29" max="29" width="10.125" style="2" hidden="1" customWidth="1"/>
    <col min="30" max="30" width="12.375" style="2" hidden="1" customWidth="1"/>
    <col min="31" max="35" width="6.75" style="2" hidden="1" customWidth="1"/>
    <col min="36" max="36" width="0" style="2" hidden="1" customWidth="1"/>
    <col min="37" max="42" width="13.625" style="2" hidden="1" customWidth="1"/>
    <col min="43" max="44" width="1.5" style="2" customWidth="1"/>
    <col min="45" max="45" width="4" style="2" customWidth="1"/>
    <col min="46" max="46" width="2.5" style="2" customWidth="1"/>
    <col min="47" max="47" width="9.5" style="2" customWidth="1"/>
    <col min="48" max="48" width="24.375" style="2" customWidth="1"/>
    <col min="49" max="49" width="12.5" style="2" customWidth="1"/>
    <col min="50" max="16384" width="6.375" style="2"/>
  </cols>
  <sheetData>
    <row r="1" spans="1:13" ht="18.75" customHeight="1">
      <c r="A1" s="146"/>
    </row>
    <row r="2" spans="1:13" ht="18.75" customHeight="1">
      <c r="A2" s="146"/>
      <c r="C2" s="684" t="s">
        <v>86</v>
      </c>
      <c r="D2" s="684"/>
      <c r="E2" s="684"/>
      <c r="F2" s="684"/>
      <c r="G2" s="684"/>
      <c r="H2" s="684"/>
      <c r="I2" s="684"/>
      <c r="J2" s="684"/>
      <c r="K2" s="684"/>
      <c r="L2" s="684"/>
      <c r="M2" s="684"/>
    </row>
    <row r="3" spans="1:13" ht="18.75" customHeight="1">
      <c r="A3" s="146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18.75" customHeight="1">
      <c r="A4" s="146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8.75" customHeight="1">
      <c r="A5" s="146"/>
      <c r="C5" s="123" t="s">
        <v>87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ht="18.75" customHeight="1">
      <c r="A6" s="147"/>
      <c r="B6" s="14"/>
      <c r="C6" s="124" t="s">
        <v>88</v>
      </c>
      <c r="D6" s="124"/>
      <c r="E6" s="124"/>
      <c r="F6" s="124"/>
      <c r="G6" s="124"/>
      <c r="H6" s="124"/>
      <c r="I6" s="124"/>
      <c r="J6" s="124"/>
      <c r="K6" s="124"/>
      <c r="L6" s="124"/>
      <c r="M6" s="125" t="s">
        <v>128</v>
      </c>
    </row>
    <row r="7" spans="1:13" ht="18.75" customHeight="1">
      <c r="A7" s="147"/>
      <c r="B7" s="14"/>
      <c r="C7" s="637" t="s">
        <v>89</v>
      </c>
      <c r="D7" s="639"/>
      <c r="E7" s="653" t="s">
        <v>90</v>
      </c>
      <c r="F7" s="653"/>
      <c r="G7" s="653" t="s">
        <v>91</v>
      </c>
      <c r="H7" s="653"/>
      <c r="I7" s="653"/>
      <c r="J7" s="653"/>
      <c r="K7" s="653"/>
      <c r="L7" s="653"/>
      <c r="M7" s="653"/>
    </row>
    <row r="8" spans="1:13" ht="18.75" customHeight="1">
      <c r="A8" s="147"/>
      <c r="B8" s="14"/>
      <c r="C8" s="640" t="s">
        <v>92</v>
      </c>
      <c r="D8" s="642"/>
      <c r="E8" s="152">
        <v>500000</v>
      </c>
      <c r="F8" s="126" t="s">
        <v>95</v>
      </c>
      <c r="G8" s="633" t="s">
        <v>130</v>
      </c>
      <c r="H8" s="633"/>
      <c r="I8" s="633"/>
      <c r="J8" s="633"/>
      <c r="K8" s="633"/>
      <c r="L8" s="633"/>
      <c r="M8" s="633"/>
    </row>
    <row r="9" spans="1:13" ht="18.75" customHeight="1">
      <c r="A9" s="147"/>
      <c r="B9" s="14"/>
      <c r="C9" s="646" t="s">
        <v>94</v>
      </c>
      <c r="D9" s="648"/>
      <c r="E9" s="152">
        <v>250000</v>
      </c>
      <c r="F9" s="143" t="s">
        <v>95</v>
      </c>
      <c r="G9" s="657" t="s">
        <v>96</v>
      </c>
      <c r="H9" s="657"/>
      <c r="I9" s="657"/>
      <c r="J9" s="657"/>
      <c r="K9" s="657"/>
      <c r="L9" s="657"/>
      <c r="M9" s="657"/>
    </row>
    <row r="10" spans="1:13" ht="18.75" customHeight="1">
      <c r="A10" s="147"/>
      <c r="B10" s="14"/>
      <c r="C10" s="646" t="s">
        <v>97</v>
      </c>
      <c r="D10" s="648"/>
      <c r="E10" s="152">
        <v>50000</v>
      </c>
      <c r="F10" s="143" t="s">
        <v>93</v>
      </c>
      <c r="G10" s="632" t="s">
        <v>98</v>
      </c>
      <c r="H10" s="632"/>
      <c r="I10" s="632"/>
      <c r="J10" s="632"/>
      <c r="K10" s="632"/>
      <c r="L10" s="632"/>
      <c r="M10" s="632"/>
    </row>
    <row r="11" spans="1:13" ht="18.75" customHeight="1">
      <c r="A11" s="147"/>
      <c r="B11" s="14"/>
      <c r="C11" s="658" t="s">
        <v>99</v>
      </c>
      <c r="D11" s="129" t="s">
        <v>100</v>
      </c>
      <c r="E11" s="153">
        <v>150000</v>
      </c>
      <c r="F11" s="143" t="s">
        <v>95</v>
      </c>
      <c r="G11" s="659" t="s">
        <v>101</v>
      </c>
      <c r="H11" s="660"/>
      <c r="I11" s="660"/>
      <c r="J11" s="660"/>
      <c r="K11" s="660"/>
      <c r="L11" s="660"/>
      <c r="M11" s="661"/>
    </row>
    <row r="12" spans="1:13" ht="18.75" customHeight="1">
      <c r="A12" s="147"/>
      <c r="B12" s="14"/>
      <c r="C12" s="658"/>
      <c r="D12" s="130" t="s">
        <v>102</v>
      </c>
      <c r="E12" s="154"/>
      <c r="F12" s="131" t="s">
        <v>93</v>
      </c>
      <c r="G12" s="662"/>
      <c r="H12" s="663"/>
      <c r="I12" s="663"/>
      <c r="J12" s="663"/>
      <c r="K12" s="663"/>
      <c r="L12" s="663"/>
      <c r="M12" s="664"/>
    </row>
    <row r="13" spans="1:13" ht="18.75" customHeight="1">
      <c r="A13" s="147"/>
      <c r="B13" s="14"/>
      <c r="C13" s="658"/>
      <c r="D13" s="130" t="s">
        <v>103</v>
      </c>
      <c r="E13" s="154"/>
      <c r="F13" s="143" t="s">
        <v>93</v>
      </c>
      <c r="G13" s="662"/>
      <c r="H13" s="663"/>
      <c r="I13" s="663"/>
      <c r="J13" s="663"/>
      <c r="K13" s="663"/>
      <c r="L13" s="663"/>
      <c r="M13" s="664"/>
    </row>
    <row r="14" spans="1:13" ht="18.75" customHeight="1">
      <c r="A14" s="147"/>
      <c r="B14" s="14"/>
      <c r="C14" s="658"/>
      <c r="D14" s="132" t="s">
        <v>104</v>
      </c>
      <c r="E14" s="155">
        <v>150000</v>
      </c>
      <c r="F14" s="143" t="s">
        <v>95</v>
      </c>
      <c r="G14" s="665"/>
      <c r="H14" s="666"/>
      <c r="I14" s="666"/>
      <c r="J14" s="666"/>
      <c r="K14" s="666"/>
      <c r="L14" s="666"/>
      <c r="M14" s="667"/>
    </row>
    <row r="15" spans="1:13" ht="18.75" customHeight="1">
      <c r="A15" s="147"/>
      <c r="B15" s="14"/>
      <c r="C15" s="646" t="s">
        <v>105</v>
      </c>
      <c r="D15" s="648"/>
      <c r="E15" s="156"/>
      <c r="F15" s="143" t="s">
        <v>93</v>
      </c>
      <c r="G15" s="634"/>
      <c r="H15" s="634"/>
      <c r="I15" s="634"/>
      <c r="J15" s="634"/>
      <c r="K15" s="634"/>
      <c r="L15" s="634"/>
      <c r="M15" s="634"/>
    </row>
    <row r="16" spans="1:13" ht="18.75" customHeight="1">
      <c r="A16" s="147"/>
      <c r="B16" s="14"/>
      <c r="C16" s="655" t="s">
        <v>106</v>
      </c>
      <c r="D16" s="656"/>
      <c r="E16" s="163">
        <f>SUM(E8:E15)</f>
        <v>1100000</v>
      </c>
      <c r="F16" s="144" t="s">
        <v>93</v>
      </c>
      <c r="G16" s="636"/>
      <c r="H16" s="636"/>
      <c r="I16" s="636"/>
      <c r="J16" s="636"/>
      <c r="K16" s="636"/>
      <c r="L16" s="636"/>
      <c r="M16" s="636"/>
    </row>
    <row r="17" spans="1:13" ht="24.75" customHeight="1">
      <c r="A17" s="147"/>
      <c r="B17" s="1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ht="18.75" customHeight="1">
      <c r="A18" s="147"/>
      <c r="B18" s="14"/>
      <c r="C18" s="124" t="s">
        <v>107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ht="24" customHeight="1">
      <c r="A19" s="146"/>
      <c r="C19" s="653" t="s">
        <v>89</v>
      </c>
      <c r="D19" s="653"/>
      <c r="E19" s="653" t="s">
        <v>90</v>
      </c>
      <c r="F19" s="653"/>
      <c r="G19" s="653" t="s">
        <v>91</v>
      </c>
      <c r="H19" s="653"/>
      <c r="I19" s="653"/>
      <c r="J19" s="653"/>
      <c r="K19" s="653"/>
      <c r="L19" s="653"/>
      <c r="M19" s="653"/>
    </row>
    <row r="20" spans="1:13" ht="24" customHeight="1">
      <c r="A20" s="146"/>
      <c r="C20" s="632" t="s">
        <v>108</v>
      </c>
      <c r="D20" s="632"/>
      <c r="E20" s="158">
        <v>30000</v>
      </c>
      <c r="F20" s="143" t="s">
        <v>93</v>
      </c>
      <c r="G20" s="632" t="s">
        <v>131</v>
      </c>
      <c r="H20" s="632"/>
      <c r="I20" s="632"/>
      <c r="J20" s="632"/>
      <c r="K20" s="632"/>
      <c r="L20" s="632"/>
      <c r="M20" s="632"/>
    </row>
    <row r="21" spans="1:13" ht="24" customHeight="1">
      <c r="A21" s="146"/>
      <c r="C21" s="632" t="s">
        <v>134</v>
      </c>
      <c r="D21" s="632"/>
      <c r="E21" s="158">
        <v>10000</v>
      </c>
      <c r="F21" s="143" t="s">
        <v>93</v>
      </c>
      <c r="G21" s="805" t="s">
        <v>135</v>
      </c>
      <c r="H21" s="806"/>
      <c r="I21" s="806"/>
      <c r="J21" s="806"/>
      <c r="K21" s="806"/>
      <c r="L21" s="806"/>
      <c r="M21" s="807"/>
    </row>
    <row r="22" spans="1:13" ht="24" customHeight="1">
      <c r="A22" s="146"/>
      <c r="C22" s="632" t="s">
        <v>136</v>
      </c>
      <c r="D22" s="632"/>
      <c r="E22" s="158">
        <v>30000</v>
      </c>
      <c r="F22" s="143" t="s">
        <v>93</v>
      </c>
      <c r="G22" s="805" t="s">
        <v>135</v>
      </c>
      <c r="H22" s="806"/>
      <c r="I22" s="806"/>
      <c r="J22" s="806"/>
      <c r="K22" s="806"/>
      <c r="L22" s="806"/>
      <c r="M22" s="807"/>
    </row>
    <row r="23" spans="1:13" ht="24" customHeight="1">
      <c r="A23" s="146"/>
      <c r="C23" s="632" t="s">
        <v>132</v>
      </c>
      <c r="D23" s="632"/>
      <c r="E23" s="158">
        <v>260000</v>
      </c>
      <c r="F23" s="143" t="s">
        <v>93</v>
      </c>
      <c r="G23" s="800" t="s">
        <v>133</v>
      </c>
      <c r="H23" s="801"/>
      <c r="I23" s="801"/>
      <c r="J23" s="801"/>
      <c r="K23" s="801"/>
      <c r="L23" s="801"/>
      <c r="M23" s="801"/>
    </row>
    <row r="24" spans="1:13" ht="27" customHeight="1">
      <c r="A24" s="146"/>
      <c r="C24" s="654" t="s">
        <v>110</v>
      </c>
      <c r="D24" s="654"/>
      <c r="E24" s="162">
        <f>SUM(E20:E23)</f>
        <v>330000</v>
      </c>
      <c r="F24" s="144" t="s">
        <v>93</v>
      </c>
      <c r="G24" s="654"/>
      <c r="H24" s="654"/>
      <c r="I24" s="654"/>
      <c r="J24" s="654"/>
      <c r="K24" s="654"/>
      <c r="L24" s="654"/>
      <c r="M24" s="654"/>
    </row>
    <row r="25" spans="1:13" ht="18.75" customHeight="1">
      <c r="A25" s="146"/>
      <c r="C25" s="124"/>
      <c r="D25" s="124"/>
      <c r="E25" s="124"/>
      <c r="F25" s="135"/>
      <c r="G25" s="124"/>
      <c r="H25" s="124"/>
      <c r="I25" s="124"/>
      <c r="J25" s="124"/>
      <c r="K25" s="124"/>
      <c r="L25" s="124"/>
      <c r="M25" s="124"/>
    </row>
    <row r="26" spans="1:13" ht="18.75" customHeight="1">
      <c r="A26" s="146"/>
      <c r="C26" s="635" t="s">
        <v>111</v>
      </c>
      <c r="D26" s="635"/>
      <c r="E26" s="157">
        <f>E16+E24</f>
        <v>1430000</v>
      </c>
      <c r="F26" s="144" t="s">
        <v>93</v>
      </c>
      <c r="G26" s="124"/>
      <c r="H26" s="124"/>
      <c r="I26" s="124"/>
      <c r="J26" s="124"/>
      <c r="K26" s="124"/>
      <c r="L26" s="124"/>
      <c r="M26" s="124"/>
    </row>
    <row r="27" spans="1:13" ht="18.75" customHeight="1">
      <c r="A27" s="146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ht="18.75" customHeight="1">
      <c r="A28" s="146"/>
      <c r="C28" s="123" t="s">
        <v>120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ht="18.75" customHeight="1">
      <c r="A29" s="146"/>
      <c r="C29" s="124" t="s">
        <v>112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ht="18.75" customHeight="1">
      <c r="A30" s="146"/>
      <c r="C30" s="653" t="s">
        <v>89</v>
      </c>
      <c r="D30" s="653"/>
      <c r="E30" s="653" t="s">
        <v>90</v>
      </c>
      <c r="F30" s="653"/>
      <c r="G30" s="653" t="s">
        <v>91</v>
      </c>
      <c r="H30" s="653"/>
      <c r="I30" s="653"/>
      <c r="J30" s="653"/>
      <c r="K30" s="653"/>
      <c r="L30" s="653"/>
      <c r="M30" s="653"/>
    </row>
    <row r="31" spans="1:13" ht="18.75" customHeight="1">
      <c r="A31" s="148"/>
      <c r="C31" s="632" t="s">
        <v>121</v>
      </c>
      <c r="D31" s="632"/>
      <c r="E31" s="160">
        <v>2000000</v>
      </c>
      <c r="F31" s="143" t="s">
        <v>93</v>
      </c>
      <c r="G31" s="634"/>
      <c r="H31" s="634"/>
      <c r="I31" s="634"/>
      <c r="J31" s="634"/>
      <c r="K31" s="634"/>
      <c r="L31" s="634"/>
      <c r="M31" s="634"/>
    </row>
    <row r="32" spans="1:13" ht="18.75" customHeight="1">
      <c r="A32" s="146"/>
      <c r="C32" s="632" t="s">
        <v>113</v>
      </c>
      <c r="D32" s="632"/>
      <c r="E32" s="160">
        <v>1600000</v>
      </c>
      <c r="F32" s="143" t="s">
        <v>95</v>
      </c>
      <c r="G32" s="657" t="s">
        <v>114</v>
      </c>
      <c r="H32" s="657"/>
      <c r="I32" s="657"/>
      <c r="J32" s="657"/>
      <c r="K32" s="657"/>
      <c r="L32" s="657"/>
      <c r="M32" s="657"/>
    </row>
    <row r="33" spans="1:15" ht="18.75" customHeight="1">
      <c r="A33" s="146"/>
      <c r="C33" s="632" t="s">
        <v>115</v>
      </c>
      <c r="D33" s="632"/>
      <c r="E33" s="160">
        <v>0</v>
      </c>
      <c r="F33" s="143" t="s">
        <v>93</v>
      </c>
      <c r="G33" s="632"/>
      <c r="H33" s="632"/>
      <c r="I33" s="632"/>
      <c r="J33" s="632"/>
      <c r="K33" s="632"/>
      <c r="L33" s="632"/>
      <c r="M33" s="632"/>
    </row>
    <row r="34" spans="1:15" ht="18.75" customHeight="1">
      <c r="A34" s="146"/>
      <c r="C34" s="632" t="s">
        <v>116</v>
      </c>
      <c r="D34" s="632"/>
      <c r="E34" s="160">
        <v>0</v>
      </c>
      <c r="F34" s="143" t="s">
        <v>93</v>
      </c>
      <c r="G34" s="634"/>
      <c r="H34" s="634"/>
      <c r="I34" s="634"/>
      <c r="J34" s="634"/>
      <c r="K34" s="634"/>
      <c r="L34" s="634"/>
      <c r="M34" s="634"/>
    </row>
    <row r="35" spans="1:15" ht="18.75" customHeight="1">
      <c r="A35" s="146"/>
      <c r="C35" s="632" t="s">
        <v>105</v>
      </c>
      <c r="D35" s="632"/>
      <c r="E35" s="160">
        <v>0</v>
      </c>
      <c r="F35" s="143" t="s">
        <v>93</v>
      </c>
      <c r="G35" s="634"/>
      <c r="H35" s="634"/>
      <c r="I35" s="634"/>
      <c r="J35" s="634"/>
      <c r="K35" s="634"/>
      <c r="L35" s="634"/>
      <c r="M35" s="634"/>
    </row>
    <row r="36" spans="1:15" ht="18.75" customHeight="1">
      <c r="A36" s="146"/>
      <c r="C36" s="635" t="s">
        <v>117</v>
      </c>
      <c r="D36" s="635"/>
      <c r="E36" s="161">
        <f>SUM(E31:E35)</f>
        <v>3600000</v>
      </c>
      <c r="F36" s="144" t="s">
        <v>93</v>
      </c>
      <c r="G36" s="636"/>
      <c r="H36" s="636"/>
      <c r="I36" s="636"/>
      <c r="J36" s="636"/>
      <c r="K36" s="636"/>
      <c r="L36" s="636"/>
      <c r="M36" s="636"/>
    </row>
    <row r="37" spans="1:15" ht="18.75" customHeight="1">
      <c r="A37" s="146"/>
      <c r="C37" s="149"/>
      <c r="D37" s="149"/>
      <c r="E37" s="149"/>
      <c r="F37" s="150"/>
      <c r="G37" s="151"/>
      <c r="H37" s="151"/>
      <c r="I37" s="151"/>
      <c r="J37" s="151"/>
      <c r="K37" s="151"/>
      <c r="L37" s="151"/>
      <c r="M37" s="151"/>
    </row>
    <row r="38" spans="1:15" ht="18.75" customHeight="1">
      <c r="A38" s="146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5" ht="18.75" customHeight="1">
      <c r="A39" s="146"/>
      <c r="C39" s="123" t="s">
        <v>127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18.75" customHeight="1">
      <c r="A40" s="146"/>
      <c r="C40" s="637" t="s">
        <v>89</v>
      </c>
      <c r="D40" s="639"/>
      <c r="E40" s="653" t="s">
        <v>90</v>
      </c>
      <c r="F40" s="653"/>
      <c r="G40" s="637" t="s">
        <v>91</v>
      </c>
      <c r="H40" s="638"/>
      <c r="I40" s="638"/>
      <c r="J40" s="638"/>
      <c r="K40" s="638"/>
      <c r="L40" s="638"/>
      <c r="M40" s="639"/>
    </row>
    <row r="41" spans="1:15" ht="18.75" customHeight="1">
      <c r="A41" s="146"/>
      <c r="C41" s="640" t="s">
        <v>118</v>
      </c>
      <c r="D41" s="642"/>
      <c r="E41" s="164">
        <v>12000000</v>
      </c>
      <c r="F41" s="126" t="s">
        <v>93</v>
      </c>
      <c r="G41" s="802" t="s">
        <v>141</v>
      </c>
      <c r="H41" s="803"/>
      <c r="I41" s="803"/>
      <c r="J41" s="803"/>
      <c r="K41" s="803"/>
      <c r="L41" s="803"/>
      <c r="M41" s="804"/>
    </row>
    <row r="42" spans="1:15" ht="18.75" customHeight="1">
      <c r="A42" s="146"/>
      <c r="C42" s="640" t="s">
        <v>123</v>
      </c>
      <c r="D42" s="642"/>
      <c r="E42" s="160">
        <v>1800000</v>
      </c>
      <c r="F42" s="143" t="s">
        <v>93</v>
      </c>
      <c r="G42" s="797" t="s">
        <v>137</v>
      </c>
      <c r="H42" s="798"/>
      <c r="I42" s="798"/>
      <c r="J42" s="798"/>
      <c r="K42" s="798"/>
      <c r="L42" s="798"/>
      <c r="M42" s="799"/>
    </row>
    <row r="43" spans="1:15" ht="18.75" customHeight="1">
      <c r="A43" s="146"/>
      <c r="C43" s="640" t="s">
        <v>124</v>
      </c>
      <c r="D43" s="642"/>
      <c r="E43" s="160">
        <v>200000</v>
      </c>
      <c r="F43" s="143" t="s">
        <v>93</v>
      </c>
      <c r="G43" s="646"/>
      <c r="H43" s="647"/>
      <c r="I43" s="647"/>
      <c r="J43" s="647"/>
      <c r="K43" s="647"/>
      <c r="L43" s="647"/>
      <c r="M43" s="648"/>
    </row>
    <row r="44" spans="1:15" ht="18.75" customHeight="1">
      <c r="A44" s="146"/>
      <c r="C44" s="640" t="s">
        <v>119</v>
      </c>
      <c r="D44" s="642"/>
      <c r="E44" s="160">
        <v>500000</v>
      </c>
      <c r="F44" s="143" t="s">
        <v>93</v>
      </c>
      <c r="G44" s="640" t="s">
        <v>126</v>
      </c>
      <c r="H44" s="641"/>
      <c r="I44" s="641"/>
      <c r="J44" s="641"/>
      <c r="K44" s="641"/>
      <c r="L44" s="641"/>
      <c r="M44" s="642"/>
    </row>
    <row r="45" spans="1:15" ht="18.75" customHeight="1">
      <c r="A45" s="146"/>
      <c r="C45" s="649" t="s">
        <v>117</v>
      </c>
      <c r="D45" s="649"/>
      <c r="E45" s="161">
        <f>SUM(E41:E44)</f>
        <v>14500000</v>
      </c>
      <c r="F45" s="144" t="s">
        <v>93</v>
      </c>
      <c r="G45" s="629"/>
      <c r="H45" s="630"/>
      <c r="I45" s="630"/>
      <c r="J45" s="630"/>
      <c r="K45" s="630"/>
      <c r="L45" s="630"/>
      <c r="M45" s="631"/>
    </row>
    <row r="46" spans="1:15" s="13" customFormat="1" ht="18.75" customHeight="1">
      <c r="A46" s="14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3" customFormat="1" ht="18.75" customHeight="1">
      <c r="A47" s="146"/>
      <c r="B47" s="2"/>
      <c r="C47" s="123" t="s">
        <v>122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2"/>
      <c r="O47" s="2"/>
    </row>
    <row r="48" spans="1:15" s="13" customFormat="1" ht="18.75" customHeight="1">
      <c r="A48" s="146"/>
      <c r="B48" s="2"/>
      <c r="C48" s="124" t="s">
        <v>112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2"/>
      <c r="O48" s="2"/>
    </row>
    <row r="49" spans="1:15" s="13" customFormat="1" ht="18.75" customHeight="1">
      <c r="A49" s="146"/>
      <c r="C49" s="653" t="s">
        <v>89</v>
      </c>
      <c r="D49" s="653"/>
      <c r="E49" s="653" t="s">
        <v>90</v>
      </c>
      <c r="F49" s="653"/>
      <c r="G49" s="637" t="s">
        <v>91</v>
      </c>
      <c r="H49" s="638"/>
      <c r="I49" s="638"/>
      <c r="J49" s="638"/>
      <c r="K49" s="638"/>
      <c r="L49" s="638"/>
      <c r="M49" s="639"/>
    </row>
    <row r="50" spans="1:15" s="13" customFormat="1" ht="18.75" customHeight="1">
      <c r="A50" s="146"/>
      <c r="C50" s="632" t="s">
        <v>121</v>
      </c>
      <c r="D50" s="632"/>
      <c r="E50" s="160">
        <v>2000000</v>
      </c>
      <c r="F50" s="143" t="s">
        <v>93</v>
      </c>
      <c r="G50" s="805" t="s">
        <v>139</v>
      </c>
      <c r="H50" s="806"/>
      <c r="I50" s="806"/>
      <c r="J50" s="806"/>
      <c r="K50" s="806"/>
      <c r="L50" s="806"/>
      <c r="M50" s="807"/>
    </row>
    <row r="51" spans="1:15" s="13" customFormat="1" ht="18.75" customHeight="1">
      <c r="A51" s="146"/>
      <c r="C51" s="632" t="s">
        <v>113</v>
      </c>
      <c r="D51" s="632"/>
      <c r="E51" s="165">
        <f>'様式8号別添（算出シート）'!J21</f>
        <v>0</v>
      </c>
      <c r="F51" s="143" t="s">
        <v>93</v>
      </c>
      <c r="G51" s="643" t="s">
        <v>129</v>
      </c>
      <c r="H51" s="644"/>
      <c r="I51" s="644"/>
      <c r="J51" s="644"/>
      <c r="K51" s="644"/>
      <c r="L51" s="644"/>
      <c r="M51" s="645"/>
    </row>
    <row r="52" spans="1:15" ht="18.75" customHeight="1">
      <c r="A52" s="146"/>
      <c r="B52" s="13"/>
      <c r="C52" s="632" t="s">
        <v>115</v>
      </c>
      <c r="D52" s="632"/>
      <c r="E52" s="160">
        <v>2000000</v>
      </c>
      <c r="F52" s="143" t="s">
        <v>93</v>
      </c>
      <c r="G52" s="805" t="s">
        <v>138</v>
      </c>
      <c r="H52" s="806"/>
      <c r="I52" s="806"/>
      <c r="J52" s="806"/>
      <c r="K52" s="806"/>
      <c r="L52" s="806"/>
      <c r="M52" s="807"/>
      <c r="N52" s="13"/>
      <c r="O52" s="13"/>
    </row>
    <row r="53" spans="1:15" ht="18.75" customHeight="1">
      <c r="A53" s="146"/>
      <c r="B53" s="13"/>
      <c r="C53" s="632" t="s">
        <v>116</v>
      </c>
      <c r="D53" s="632"/>
      <c r="E53" s="159">
        <v>0</v>
      </c>
      <c r="F53" s="143" t="s">
        <v>93</v>
      </c>
      <c r="G53" s="650"/>
      <c r="H53" s="651"/>
      <c r="I53" s="651"/>
      <c r="J53" s="651"/>
      <c r="K53" s="651"/>
      <c r="L53" s="651"/>
      <c r="M53" s="652"/>
      <c r="N53" s="13"/>
      <c r="O53" s="13"/>
    </row>
    <row r="54" spans="1:15" ht="18.75" customHeight="1">
      <c r="A54" s="146"/>
      <c r="B54" s="13"/>
      <c r="C54" s="640" t="s">
        <v>125</v>
      </c>
      <c r="D54" s="642"/>
      <c r="E54" s="160">
        <v>4800000</v>
      </c>
      <c r="F54" s="143" t="s">
        <v>93</v>
      </c>
      <c r="G54" s="805" t="s">
        <v>140</v>
      </c>
      <c r="H54" s="806"/>
      <c r="I54" s="806"/>
      <c r="J54" s="806"/>
      <c r="K54" s="806"/>
      <c r="L54" s="806"/>
      <c r="M54" s="807"/>
      <c r="N54" s="13"/>
      <c r="O54" s="13"/>
    </row>
    <row r="55" spans="1:15" ht="18.75" customHeight="1">
      <c r="A55" s="146"/>
      <c r="C55" s="632" t="s">
        <v>105</v>
      </c>
      <c r="D55" s="632"/>
      <c r="E55" s="159"/>
      <c r="F55" s="143" t="s">
        <v>93</v>
      </c>
      <c r="G55" s="650"/>
      <c r="H55" s="651"/>
      <c r="I55" s="651"/>
      <c r="J55" s="651"/>
      <c r="K55" s="651"/>
      <c r="L55" s="651"/>
      <c r="M55" s="652"/>
    </row>
    <row r="56" spans="1:15" ht="18.75" customHeight="1">
      <c r="A56" s="146"/>
      <c r="C56" s="635" t="s">
        <v>117</v>
      </c>
      <c r="D56" s="635"/>
      <c r="E56" s="161">
        <f>SUM(E50:E55)</f>
        <v>8800000</v>
      </c>
      <c r="F56" s="144" t="s">
        <v>93</v>
      </c>
      <c r="G56" s="629"/>
      <c r="H56" s="630"/>
      <c r="I56" s="630"/>
      <c r="J56" s="630"/>
      <c r="K56" s="630"/>
      <c r="L56" s="630"/>
      <c r="M56" s="631"/>
    </row>
    <row r="57" spans="1:15" ht="18.75" customHeight="1">
      <c r="A57" s="146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spans="1:15" ht="18.75" customHeight="1">
      <c r="A58" s="146"/>
    </row>
    <row r="59" spans="1:15" ht="18.75" customHeight="1">
      <c r="A59" s="146"/>
    </row>
    <row r="60" spans="1:15" ht="18.75" customHeight="1">
      <c r="A60" s="146"/>
    </row>
    <row r="61" spans="1:15" ht="18.75" customHeight="1">
      <c r="A61" s="146"/>
    </row>
    <row r="62" spans="1:15" ht="18.75" customHeight="1">
      <c r="A62" s="146"/>
    </row>
    <row r="63" spans="1:15" ht="18.75" customHeight="1">
      <c r="A63" s="146"/>
    </row>
    <row r="64" spans="1:15" ht="18.75" customHeight="1">
      <c r="A64" s="146"/>
    </row>
    <row r="65" spans="1:1" ht="18.75" customHeight="1">
      <c r="A65" s="146"/>
    </row>
    <row r="66" spans="1:1" ht="18.75" customHeight="1">
      <c r="A66" s="146"/>
    </row>
    <row r="67" spans="1:1" ht="18.75" customHeight="1">
      <c r="A67" s="146"/>
    </row>
    <row r="68" spans="1:1" ht="18.75" customHeight="1">
      <c r="A68" s="146"/>
    </row>
    <row r="69" spans="1:1" ht="18.75" customHeight="1">
      <c r="A69" s="146"/>
    </row>
  </sheetData>
  <sheetProtection selectLockedCells="1"/>
  <mergeCells count="78">
    <mergeCell ref="C55:D55"/>
    <mergeCell ref="G55:M55"/>
    <mergeCell ref="G52:M52"/>
    <mergeCell ref="C41:D41"/>
    <mergeCell ref="C53:D53"/>
    <mergeCell ref="G53:M53"/>
    <mergeCell ref="C54:D54"/>
    <mergeCell ref="G54:M54"/>
    <mergeCell ref="C43:D43"/>
    <mergeCell ref="G43:M43"/>
    <mergeCell ref="C45:D45"/>
    <mergeCell ref="G45:M45"/>
    <mergeCell ref="C56:D56"/>
    <mergeCell ref="G56:M56"/>
    <mergeCell ref="C21:D21"/>
    <mergeCell ref="G21:M21"/>
    <mergeCell ref="C22:D22"/>
    <mergeCell ref="G22:M22"/>
    <mergeCell ref="C49:D49"/>
    <mergeCell ref="E49:F49"/>
    <mergeCell ref="G49:M49"/>
    <mergeCell ref="C50:D50"/>
    <mergeCell ref="G50:M50"/>
    <mergeCell ref="C51:D51"/>
    <mergeCell ref="G51:M51"/>
    <mergeCell ref="C52:D52"/>
    <mergeCell ref="C44:D44"/>
    <mergeCell ref="G44:M44"/>
    <mergeCell ref="C34:D34"/>
    <mergeCell ref="G34:M34"/>
    <mergeCell ref="C35:D35"/>
    <mergeCell ref="G35:M35"/>
    <mergeCell ref="C36:D36"/>
    <mergeCell ref="G36:M36"/>
    <mergeCell ref="C40:D40"/>
    <mergeCell ref="E40:F40"/>
    <mergeCell ref="G40:M40"/>
    <mergeCell ref="G41:M41"/>
    <mergeCell ref="C42:D42"/>
    <mergeCell ref="G42:M42"/>
    <mergeCell ref="C33:D33"/>
    <mergeCell ref="G33:M33"/>
    <mergeCell ref="C19:D19"/>
    <mergeCell ref="E19:F19"/>
    <mergeCell ref="G19:M19"/>
    <mergeCell ref="C20:D20"/>
    <mergeCell ref="G20:M20"/>
    <mergeCell ref="C23:D23"/>
    <mergeCell ref="G23:M23"/>
    <mergeCell ref="C24:D24"/>
    <mergeCell ref="G24:M24"/>
    <mergeCell ref="C26:D26"/>
    <mergeCell ref="C30:D30"/>
    <mergeCell ref="E30:F30"/>
    <mergeCell ref="G30:M30"/>
    <mergeCell ref="C31:D31"/>
    <mergeCell ref="C32:D32"/>
    <mergeCell ref="G32:M32"/>
    <mergeCell ref="G31:M31"/>
    <mergeCell ref="C15:D15"/>
    <mergeCell ref="G15:M15"/>
    <mergeCell ref="C16:D16"/>
    <mergeCell ref="G16:M16"/>
    <mergeCell ref="C2:M2"/>
    <mergeCell ref="C7:D7"/>
    <mergeCell ref="E7:F7"/>
    <mergeCell ref="G7:M7"/>
    <mergeCell ref="C8:D8"/>
    <mergeCell ref="G8:M8"/>
    <mergeCell ref="C9:D9"/>
    <mergeCell ref="G9:M9"/>
    <mergeCell ref="C10:D10"/>
    <mergeCell ref="G10:M10"/>
    <mergeCell ref="C11:C14"/>
    <mergeCell ref="G11:M11"/>
    <mergeCell ref="G12:M12"/>
    <mergeCell ref="G13:M13"/>
    <mergeCell ref="G14:M14"/>
  </mergeCells>
  <phoneticPr fontId="10"/>
  <printOptions verticalCentered="1"/>
  <pageMargins left="0.19685039370078741" right="0" top="0" bottom="0" header="0.31496062992125984" footer="0.31496062992125984"/>
  <pageSetup paperSize="9" scale="43" orientation="landscape" r:id="rId1"/>
  <headerFooter>
    <oddHeader>&amp;L&amp;16記入例&amp;R&amp;16記入例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様式8号（資金計画書）</vt:lpstr>
      <vt:lpstr>様式8号別添（算出シート）</vt:lpstr>
      <vt:lpstr>算出シート </vt:lpstr>
      <vt:lpstr>様式８号記入例</vt:lpstr>
      <vt:lpstr>'算出シート '!Print_Area</vt:lpstr>
      <vt:lpstr>'様式8号（資金計画書）'!Print_Area</vt:lpstr>
      <vt:lpstr>様式８号記入例!Print_Area</vt:lpstr>
      <vt:lpstr>'様式8号別添（算出シート）'!Print_Area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佐久本　太樹</cp:lastModifiedBy>
  <cp:lastPrinted>2025-07-01T07:21:02Z</cp:lastPrinted>
  <dcterms:created xsi:type="dcterms:W3CDTF">2023-06-26T01:03:44Z</dcterms:created>
  <dcterms:modified xsi:type="dcterms:W3CDTF">2025-07-08T07:11:43Z</dcterms:modified>
</cp:coreProperties>
</file>